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ice\Desktop\Tirocinio\SIMULATORE AGRIDE\"/>
    </mc:Choice>
  </mc:AlternateContent>
  <bookViews>
    <workbookView xWindow="0" yWindow="0" windowWidth="20490" windowHeight="7755" activeTab="5"/>
  </bookViews>
  <sheets>
    <sheet name="Preset Data" sheetId="2" r:id="rId1"/>
    <sheet name="Agenais" sheetId="3" r:id="rId2"/>
    <sheet name="MAIZE" sheetId="1" r:id="rId3"/>
    <sheet name="WHEAT" sheetId="5" r:id="rId4"/>
    <sheet name="BARLEY" sheetId="6" r:id="rId5"/>
    <sheet name="GRASSLAND" sheetId="8" r:id="rId6"/>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2" i="8" l="1"/>
  <c r="E38" i="8"/>
  <c r="E42" i="8"/>
  <c r="B34" i="8"/>
  <c r="B38" i="8" s="1"/>
  <c r="B36" i="1"/>
  <c r="B32" i="1"/>
  <c r="E36" i="8"/>
  <c r="E35" i="8"/>
  <c r="E34" i="8"/>
  <c r="E33" i="8"/>
  <c r="E31" i="8"/>
  <c r="E30" i="8"/>
  <c r="E29" i="8"/>
  <c r="E28" i="8"/>
  <c r="E37" i="8"/>
  <c r="E33" i="1"/>
  <c r="B52" i="1"/>
  <c r="B14" i="8"/>
  <c r="B32" i="8" s="1"/>
  <c r="B31" i="8"/>
  <c r="B30" i="8"/>
  <c r="B29" i="8"/>
  <c r="B28" i="8"/>
  <c r="E41" i="8" l="1"/>
  <c r="E43" i="8" s="1"/>
  <c r="E39" i="8" l="1"/>
  <c r="E45" i="8" s="1"/>
  <c r="E47" i="8" s="1"/>
  <c r="E48" i="8" s="1"/>
  <c r="B37" i="8"/>
  <c r="B56" i="1"/>
  <c r="B35" i="1"/>
  <c r="G4" i="8"/>
  <c r="G5" i="8" s="1"/>
  <c r="B33" i="8" l="1"/>
  <c r="G6" i="8"/>
  <c r="G7" i="8" s="1"/>
  <c r="G8" i="8" s="1"/>
  <c r="G9" i="8" s="1"/>
  <c r="G10" i="8" s="1"/>
  <c r="G11" i="8" s="1"/>
  <c r="G12" i="8" s="1"/>
  <c r="B35" i="8" l="1"/>
  <c r="B39" i="8" l="1"/>
  <c r="B41" i="8" s="1"/>
  <c r="E33" i="6"/>
  <c r="E35" i="6" l="1"/>
  <c r="E40" i="6"/>
  <c r="G4" i="6"/>
  <c r="G5" i="6"/>
  <c r="G6" i="6" s="1"/>
  <c r="G7" i="6" s="1"/>
  <c r="G8" i="6" s="1"/>
  <c r="G9" i="6" s="1"/>
  <c r="G10" i="6" s="1"/>
  <c r="G11" i="6" s="1"/>
  <c r="G12" i="6" s="1"/>
  <c r="G17" i="6"/>
  <c r="G18" i="6" s="1"/>
  <c r="G19" i="6" s="1"/>
  <c r="G20" i="6" s="1"/>
  <c r="G21" i="6" s="1"/>
  <c r="G22" i="6" s="1"/>
  <c r="G23" i="6" s="1"/>
  <c r="G24" i="6" s="1"/>
  <c r="E57" i="6"/>
  <c r="B55" i="6"/>
  <c r="E54" i="6"/>
  <c r="B54" i="6"/>
  <c r="E36" i="6"/>
  <c r="B34" i="6"/>
  <c r="B33" i="6"/>
  <c r="E56" i="6" l="1"/>
  <c r="E58" i="6" s="1"/>
  <c r="E59" i="6" s="1"/>
  <c r="E61" i="6"/>
  <c r="B35" i="6"/>
  <c r="B59" i="6"/>
  <c r="B56" i="6"/>
  <c r="B60" i="6" s="1"/>
  <c r="E62" i="6" s="1"/>
  <c r="E37" i="6"/>
  <c r="E38" i="6" s="1"/>
  <c r="B39" i="6"/>
  <c r="E41" i="6" s="1"/>
  <c r="E42" i="6" s="1"/>
  <c r="B36" i="6"/>
  <c r="B38" i="6"/>
  <c r="E63" i="6" l="1"/>
  <c r="E65" i="6" s="1"/>
  <c r="B57" i="6"/>
  <c r="E44" i="6"/>
  <c r="B61" i="6"/>
  <c r="B63" i="6" s="1"/>
  <c r="B40" i="6"/>
  <c r="B42" i="6" s="1"/>
  <c r="E67" i="6" l="1"/>
  <c r="E68" i="6" s="1"/>
  <c r="E46" i="6"/>
  <c r="E47" i="6" s="1"/>
  <c r="E34" i="5" l="1"/>
  <c r="E55" i="5"/>
  <c r="E57" i="5" l="1"/>
  <c r="E62" i="5"/>
  <c r="E36" i="5"/>
  <c r="E41" i="5"/>
  <c r="E43" i="5" s="1"/>
  <c r="E51" i="1"/>
  <c r="E58" i="1" s="1"/>
  <c r="E30" i="1"/>
  <c r="E37" i="1" s="1"/>
  <c r="E53" i="1" l="1"/>
  <c r="E32" i="1"/>
  <c r="G17" i="5"/>
  <c r="G18" i="5" s="1"/>
  <c r="G19" i="5" s="1"/>
  <c r="G20" i="5" s="1"/>
  <c r="G21" i="5" s="1"/>
  <c r="G22" i="5" s="1"/>
  <c r="G23" i="5" s="1"/>
  <c r="G24" i="5" s="1"/>
  <c r="G25" i="5" s="1"/>
  <c r="G4" i="5"/>
  <c r="G5" i="5" s="1"/>
  <c r="G6" i="5" s="1"/>
  <c r="G7" i="5" s="1"/>
  <c r="G8" i="5" s="1"/>
  <c r="G9" i="5" s="1"/>
  <c r="G10" i="5" s="1"/>
  <c r="G11" i="5" s="1"/>
  <c r="G12" i="5" s="1"/>
  <c r="G13" i="5" s="1"/>
  <c r="E58" i="5" l="1"/>
  <c r="B56" i="5"/>
  <c r="B55" i="5"/>
  <c r="E37" i="5"/>
  <c r="E38" i="5" s="1"/>
  <c r="E39" i="5" s="1"/>
  <c r="B35" i="5"/>
  <c r="B34" i="5"/>
  <c r="B60" i="5"/>
  <c r="B39" i="5"/>
  <c r="B57" i="5" l="1"/>
  <c r="B61" i="5" s="1"/>
  <c r="E63" i="5" s="1"/>
  <c r="E64" i="5" s="1"/>
  <c r="E59" i="5"/>
  <c r="E60" i="5" s="1"/>
  <c r="B36" i="5"/>
  <c r="B40" i="5" s="1"/>
  <c r="E42" i="5" s="1"/>
  <c r="E45" i="5" s="1"/>
  <c r="B58" i="5" l="1"/>
  <c r="B62" i="5"/>
  <c r="B64" i="5" s="1"/>
  <c r="B37" i="5"/>
  <c r="E66" i="5"/>
  <c r="B41" i="5"/>
  <c r="B43" i="5" l="1"/>
  <c r="E47" i="5" s="1"/>
  <c r="E48" i="5" s="1"/>
  <c r="E68" i="5"/>
  <c r="E69" i="5" s="1"/>
  <c r="E54" i="1"/>
  <c r="E55" i="1" s="1"/>
  <c r="E56" i="1" s="1"/>
  <c r="E34" i="1"/>
  <c r="E35" i="1" s="1"/>
  <c r="B51" i="1"/>
  <c r="B31" i="1"/>
  <c r="B30" i="1"/>
  <c r="G16" i="1"/>
  <c r="G17" i="1" s="1"/>
  <c r="G4" i="1"/>
  <c r="G5" i="1" s="1"/>
  <c r="B33" i="1" l="1"/>
  <c r="G6" i="1"/>
  <c r="G7" i="1" s="1"/>
  <c r="G8" i="1" s="1"/>
  <c r="G9" i="1" s="1"/>
  <c r="G10" i="1" s="1"/>
  <c r="G11" i="1" s="1"/>
  <c r="G18" i="1"/>
  <c r="G19" i="1" s="1"/>
  <c r="G20" i="1" s="1"/>
  <c r="G21" i="1" s="1"/>
  <c r="B53" i="1"/>
  <c r="B37" i="1" l="1"/>
  <c r="E38" i="1"/>
  <c r="E39" i="1" s="1"/>
  <c r="E41" i="1" s="1"/>
  <c r="E43" i="1" s="1"/>
  <c r="E44" i="1" s="1"/>
  <c r="B57" i="1"/>
  <c r="E59" i="1" s="1"/>
  <c r="E60" i="1" s="1"/>
  <c r="E62" i="1" s="1"/>
  <c r="B54" i="1"/>
  <c r="B39" i="1"/>
  <c r="B58" i="1" l="1"/>
  <c r="B60" i="1"/>
  <c r="E64" i="1" s="1"/>
  <c r="E65" i="1" s="1"/>
</calcChain>
</file>

<file path=xl/sharedStrings.xml><?xml version="1.0" encoding="utf-8"?>
<sst xmlns="http://schemas.openxmlformats.org/spreadsheetml/2006/main" count="553" uniqueCount="129">
  <si>
    <t>FLOOD</t>
  </si>
  <si>
    <t>growing</t>
  </si>
  <si>
    <t>flowering</t>
  </si>
  <si>
    <t>bare field</t>
  </si>
  <si>
    <t>germination</t>
  </si>
  <si>
    <t>physiological maturity</t>
  </si>
  <si>
    <t>CROP</t>
  </si>
  <si>
    <t>SOIL RESTORING COST</t>
  </si>
  <si>
    <t>Duration [days]</t>
  </si>
  <si>
    <t>Water depth [m]</t>
  </si>
  <si>
    <t>Time of occurrence [crop vegetative stage]</t>
  </si>
  <si>
    <t>Selling price [€/q]</t>
  </si>
  <si>
    <t>PRODUCTION COSTS - CONVENTIONAL TILLAGE TECHNIQUE</t>
  </si>
  <si>
    <t>PRODUCTION COSTS - MINIMUM TILLAGE TECHNIQUE</t>
  </si>
  <si>
    <t xml:space="preserve">Vegetative stage </t>
  </si>
  <si>
    <t>Operation</t>
  </si>
  <si>
    <t>Costs [€/ha]</t>
  </si>
  <si>
    <t>Cumulative costs [€/ha]</t>
  </si>
  <si>
    <t>INPUT DATA</t>
  </si>
  <si>
    <t>RESULTS</t>
  </si>
  <si>
    <t>Yield [q/ha]</t>
  </si>
  <si>
    <t>Price [€/q]</t>
  </si>
  <si>
    <t>CONVENTIONAL TILLAGE TECHNIQUE</t>
  </si>
  <si>
    <t>EU CONTRIBUTIONS FOR AGRICULTURE</t>
  </si>
  <si>
    <t xml:space="preserve">COSTS </t>
  </si>
  <si>
    <t>Variable costs = Production costs [€/ha]</t>
  </si>
  <si>
    <t>Fixed costs [€/ha]</t>
  </si>
  <si>
    <t>REVENUE</t>
  </si>
  <si>
    <t>Gross saleable production [€/ha]</t>
  </si>
  <si>
    <t>Revenue [€/ha]</t>
  </si>
  <si>
    <t>Total costs [€/ha]</t>
  </si>
  <si>
    <t>NET PROFIT</t>
  </si>
  <si>
    <t>Net profit [€/ha]</t>
  </si>
  <si>
    <t>DAMAGE</t>
  </si>
  <si>
    <t>Absolute damage [€/ha]</t>
  </si>
  <si>
    <t>SCENARIO 0 (no flood occurs)</t>
  </si>
  <si>
    <t>FLOOD SCENARIO (a flood occurs)</t>
  </si>
  <si>
    <t>Relative damage [%]</t>
  </si>
  <si>
    <t>MINIMUM TILLAGE TECHNIQUE</t>
  </si>
  <si>
    <t>Minimum tillage [€/ha]</t>
  </si>
  <si>
    <t>Sediment removing and terrain levelling costs [€/ha]</t>
  </si>
  <si>
    <t>Damage alleviation strategie</t>
  </si>
  <si>
    <t>DAMAGE ALLEVIATION STRATEGIES</t>
  </si>
  <si>
    <t>continuation</t>
  </si>
  <si>
    <t>abandoning</t>
  </si>
  <si>
    <t>reseeding</t>
  </si>
  <si>
    <t>DURATION [days]</t>
  </si>
  <si>
    <t>WATER DEPTH [m]</t>
  </si>
  <si>
    <t>Yield after adopting alleviation strategie [q/ha]</t>
  </si>
  <si>
    <t>GERMINATION</t>
  </si>
  <si>
    <t>GROWING</t>
  </si>
  <si>
    <t>FLOWERING</t>
  </si>
  <si>
    <t>h &lt; 1,3 m</t>
  </si>
  <si>
    <t>duration [days]</t>
  </si>
  <si>
    <t>yield reduction [%]</t>
  </si>
  <si>
    <t>h ≥ 1,3 m</t>
  </si>
  <si>
    <t>PHYSIOLOGICAL MATURITY</t>
  </si>
  <si>
    <t>MAIZE VEGETATIVE STAGES</t>
  </si>
  <si>
    <t>MAIZE</t>
  </si>
  <si>
    <t>3 leaves</t>
  </si>
  <si>
    <t>tillering</t>
  </si>
  <si>
    <t>/</t>
  </si>
  <si>
    <t>h &lt; 0,6 m</t>
  </si>
  <si>
    <t>h ≥ 0,6 m</t>
  </si>
  <si>
    <t>3 LEAVES</t>
  </si>
  <si>
    <t>TILLERING</t>
  </si>
  <si>
    <t>Damage alleviation strategy</t>
  </si>
  <si>
    <t>Yield after adopting alleviation strategy [q/ha]</t>
  </si>
  <si>
    <t>WHEAT , BARLEY</t>
  </si>
  <si>
    <t>WHEAT AND BARLEY VEGETATIVE STAGES</t>
  </si>
  <si>
    <t>Reduced yield for delayed sowing date [q/ha]</t>
  </si>
  <si>
    <t>GRASSLAND</t>
  </si>
  <si>
    <t>any h</t>
  </si>
  <si>
    <t>GRASSLAND VEGETATIVE STAGES</t>
  </si>
  <si>
    <t>1st cutting</t>
  </si>
  <si>
    <t>2nd cutting</t>
  </si>
  <si>
    <t>3rd cutting</t>
  </si>
  <si>
    <t>4th cutting</t>
  </si>
  <si>
    <t>Conventional tillage [€/ha]</t>
  </si>
  <si>
    <t>EU contribution [€/ha]</t>
  </si>
  <si>
    <t>PRODUCTION COSTS</t>
  </si>
  <si>
    <t>vegetative rest</t>
  </si>
  <si>
    <t xml:space="preserve">ploughing  </t>
  </si>
  <si>
    <t xml:space="preserve">harrowing  </t>
  </si>
  <si>
    <t>pre-seeding fertilising</t>
  </si>
  <si>
    <t>seeds and seeding</t>
  </si>
  <si>
    <t>weeding</t>
  </si>
  <si>
    <t>fertilising and mechanical weeding</t>
  </si>
  <si>
    <t>irrigation</t>
  </si>
  <si>
    <t xml:space="preserve">harvesting and drying </t>
  </si>
  <si>
    <t>strip till and fertilising - minimum tillage</t>
  </si>
  <si>
    <t>seeds and seeding - minimum tillage</t>
  </si>
  <si>
    <t>harvesting and drying</t>
  </si>
  <si>
    <t>ploughing and harrowing</t>
  </si>
  <si>
    <t>fertilising</t>
  </si>
  <si>
    <t>fungicide application</t>
  </si>
  <si>
    <t>fertilising with manure</t>
  </si>
  <si>
    <t>VEGETATIVE REST</t>
  </si>
  <si>
    <t>SPRING GROWING (before/after cutting)</t>
  </si>
  <si>
    <t>SUMMER GROWING (before/after cutting)</t>
  </si>
  <si>
    <t>AUTUMN GROWING (before/after cutting)</t>
  </si>
  <si>
    <t xml:space="preserve">  YIELD REDUCTION DEPENDING ON FLOOD PARAMETERS</t>
  </si>
  <si>
    <t>Remaining time to subsequent cutting [days]</t>
  </si>
  <si>
    <t>ADDITIONAL COSTS</t>
  </si>
  <si>
    <t>Reseeding [€/ha]</t>
  </si>
  <si>
    <t>price reduction [%]</t>
  </si>
  <si>
    <t>Final yield [q/ha]</t>
  </si>
  <si>
    <t>Final price [€/q]</t>
  </si>
  <si>
    <t>REMAINING TIME TO GRASSLAND'S CUT [days]</t>
  </si>
  <si>
    <r>
      <t>spring growing before 1</t>
    </r>
    <r>
      <rPr>
        <sz val="10"/>
        <color theme="1"/>
        <rFont val="Calibri"/>
        <family val="2"/>
        <scheme val="minor"/>
      </rPr>
      <t>st</t>
    </r>
    <r>
      <rPr>
        <sz val="11"/>
        <color theme="1"/>
        <rFont val="Calibri"/>
        <family val="2"/>
        <scheme val="minor"/>
      </rPr>
      <t xml:space="preserve"> cut </t>
    </r>
  </si>
  <si>
    <r>
      <t>spring growing after 1</t>
    </r>
    <r>
      <rPr>
        <sz val="10"/>
        <color theme="1"/>
        <rFont val="Calibri"/>
        <family val="2"/>
        <scheme val="minor"/>
      </rPr>
      <t>st</t>
    </r>
    <r>
      <rPr>
        <sz val="11"/>
        <color theme="1"/>
        <rFont val="Calibri"/>
        <family val="2"/>
        <scheme val="minor"/>
      </rPr>
      <t xml:space="preserve"> cut</t>
    </r>
  </si>
  <si>
    <r>
      <t>summer growing before 2</t>
    </r>
    <r>
      <rPr>
        <sz val="10"/>
        <color theme="1"/>
        <rFont val="Calibri"/>
        <family val="2"/>
        <scheme val="minor"/>
      </rPr>
      <t>nd</t>
    </r>
    <r>
      <rPr>
        <sz val="11"/>
        <color theme="1"/>
        <rFont val="Calibri"/>
        <family val="2"/>
        <scheme val="minor"/>
      </rPr>
      <t xml:space="preserve"> cut</t>
    </r>
  </si>
  <si>
    <r>
      <t>summer growing after 2</t>
    </r>
    <r>
      <rPr>
        <sz val="10"/>
        <color theme="1"/>
        <rFont val="Calibri"/>
        <family val="2"/>
        <scheme val="minor"/>
      </rPr>
      <t>nd</t>
    </r>
    <r>
      <rPr>
        <sz val="11"/>
        <color theme="1"/>
        <rFont val="Calibri"/>
        <family val="2"/>
        <scheme val="minor"/>
      </rPr>
      <t xml:space="preserve"> cut</t>
    </r>
  </si>
  <si>
    <r>
      <t>summer growing before 3</t>
    </r>
    <r>
      <rPr>
        <sz val="10"/>
        <color theme="1"/>
        <rFont val="Calibri"/>
        <family val="2"/>
        <scheme val="minor"/>
      </rPr>
      <t>rd</t>
    </r>
    <r>
      <rPr>
        <sz val="11"/>
        <color theme="1"/>
        <rFont val="Calibri"/>
        <family val="2"/>
        <scheme val="minor"/>
      </rPr>
      <t xml:space="preserve"> cut</t>
    </r>
  </si>
  <si>
    <r>
      <t>autumn growing after 3</t>
    </r>
    <r>
      <rPr>
        <sz val="10"/>
        <color theme="1"/>
        <rFont val="Calibri"/>
        <family val="2"/>
        <scheme val="minor"/>
      </rPr>
      <t>rd</t>
    </r>
    <r>
      <rPr>
        <sz val="11"/>
        <color theme="1"/>
        <rFont val="Calibri"/>
        <family val="2"/>
        <scheme val="minor"/>
      </rPr>
      <t xml:space="preserve"> cut</t>
    </r>
  </si>
  <si>
    <r>
      <t>autumn growing before 4</t>
    </r>
    <r>
      <rPr>
        <sz val="10"/>
        <color theme="1"/>
        <rFont val="Calibri"/>
        <family val="2"/>
        <scheme val="minor"/>
      </rPr>
      <t>th</t>
    </r>
    <r>
      <rPr>
        <sz val="11"/>
        <color theme="1"/>
        <rFont val="Calibri"/>
        <family val="2"/>
        <scheme val="minor"/>
      </rPr>
      <t xml:space="preserve"> cut</t>
    </r>
  </si>
  <si>
    <t>GRASSLAND'S PRICE REDUCTION DEPENDING ON FLOOD DURATION AND TIME REMAINING BETWEEN FLOOD AND SUBSEQUENT CUT</t>
  </si>
  <si>
    <t>30 days to cut</t>
  </si>
  <si>
    <t>15 days to cut</t>
  </si>
  <si>
    <t>cut</t>
  </si>
  <si>
    <r>
      <t>spring growing before 1</t>
    </r>
    <r>
      <rPr>
        <sz val="10"/>
        <color theme="1"/>
        <rFont val="Calibri"/>
        <family val="2"/>
        <scheme val="minor"/>
      </rPr>
      <t>st</t>
    </r>
    <r>
      <rPr>
        <sz val="11"/>
        <color theme="1"/>
        <rFont val="Calibri"/>
        <family val="2"/>
        <scheme val="minor"/>
      </rPr>
      <t xml:space="preserve"> cut</t>
    </r>
  </si>
  <si>
    <r>
      <t>1</t>
    </r>
    <r>
      <rPr>
        <sz val="10"/>
        <rFont val="Calibri"/>
        <family val="2"/>
        <scheme val="minor"/>
      </rPr>
      <t>st</t>
    </r>
    <r>
      <rPr>
        <sz val="11"/>
        <rFont val="Calibri"/>
        <family val="2"/>
        <scheme val="minor"/>
      </rPr>
      <t xml:space="preserve"> cut yield [q/ha]</t>
    </r>
  </si>
  <si>
    <r>
      <t>2</t>
    </r>
    <r>
      <rPr>
        <sz val="10"/>
        <rFont val="Calibri"/>
        <family val="2"/>
        <scheme val="minor"/>
      </rPr>
      <t>nd</t>
    </r>
    <r>
      <rPr>
        <sz val="11"/>
        <rFont val="Calibri"/>
        <family val="2"/>
        <scheme val="minor"/>
      </rPr>
      <t xml:space="preserve"> cut yield [q/ha]</t>
    </r>
  </si>
  <si>
    <r>
      <t>3</t>
    </r>
    <r>
      <rPr>
        <sz val="10"/>
        <rFont val="Calibri"/>
        <family val="2"/>
        <scheme val="minor"/>
      </rPr>
      <t>rd</t>
    </r>
    <r>
      <rPr>
        <sz val="11"/>
        <rFont val="Calibri"/>
        <family val="2"/>
        <scheme val="minor"/>
      </rPr>
      <t xml:space="preserve"> cut yield [q/ha]</t>
    </r>
  </si>
  <si>
    <r>
      <t>4</t>
    </r>
    <r>
      <rPr>
        <sz val="10"/>
        <rFont val="Calibri"/>
        <family val="2"/>
        <scheme val="minor"/>
      </rPr>
      <t>th</t>
    </r>
    <r>
      <rPr>
        <sz val="11"/>
        <rFont val="Calibri"/>
        <family val="2"/>
        <scheme val="minor"/>
      </rPr>
      <t xml:space="preserve"> cut yield [q/ha]</t>
    </r>
  </si>
  <si>
    <r>
      <t>1</t>
    </r>
    <r>
      <rPr>
        <sz val="10"/>
        <rFont val="Calibri"/>
        <family val="2"/>
        <scheme val="minor"/>
      </rPr>
      <t>st</t>
    </r>
    <r>
      <rPr>
        <sz val="11"/>
        <rFont val="Calibri"/>
        <family val="2"/>
        <scheme val="minor"/>
      </rPr>
      <t xml:space="preserve"> cut price [€/q]</t>
    </r>
  </si>
  <si>
    <r>
      <t>2</t>
    </r>
    <r>
      <rPr>
        <sz val="10"/>
        <rFont val="Calibri"/>
        <family val="2"/>
        <scheme val="minor"/>
      </rPr>
      <t>nd</t>
    </r>
    <r>
      <rPr>
        <sz val="11"/>
        <rFont val="Calibri"/>
        <family val="2"/>
        <scheme val="minor"/>
      </rPr>
      <t xml:space="preserve"> cut price [€/q]</t>
    </r>
  </si>
  <si>
    <r>
      <t>3</t>
    </r>
    <r>
      <rPr>
        <sz val="10"/>
        <rFont val="Calibri"/>
        <family val="2"/>
        <scheme val="minor"/>
      </rPr>
      <t>rd</t>
    </r>
    <r>
      <rPr>
        <sz val="11"/>
        <rFont val="Calibri"/>
        <family val="2"/>
        <scheme val="minor"/>
      </rPr>
      <t xml:space="preserve"> cut price [€/q]</t>
    </r>
  </si>
  <si>
    <r>
      <t>4</t>
    </r>
    <r>
      <rPr>
        <sz val="10"/>
        <rFont val="Calibri"/>
        <family val="2"/>
        <scheme val="minor"/>
      </rPr>
      <t>th</t>
    </r>
    <r>
      <rPr>
        <sz val="11"/>
        <rFont val="Calibri"/>
        <family val="2"/>
        <scheme val="minor"/>
      </rPr>
      <t xml:space="preserve"> cut price [€/q]</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</si>
</sst>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0"/>
  </numFmts>
  <fonts count="15" x14ac:knownFonts="1">
    <font>
      <sz val="11"/>
      <color theme="1"/>
      <name val="Calibri"/>
      <family val="2"/>
      <scheme val="minor"/>
    </font>
    <font>
      <b/>
      <sz val="11"/>
      <color theme="1"/>
      <name val="Calibri"/>
      <family val="2"/>
      <scheme val="minor"/>
    </font>
    <font>
      <b/>
      <sz val="11"/>
      <color theme="0"/>
      <name val="Calibri"/>
      <family val="2"/>
      <scheme val="minor"/>
    </font>
    <font>
      <sz val="11"/>
      <color theme="0"/>
      <name val="Calibri"/>
      <family val="2"/>
      <scheme val="minor"/>
    </font>
    <font>
      <sz val="11"/>
      <name val="Calibri"/>
      <family val="2"/>
      <scheme val="minor"/>
    </font>
    <font>
      <b/>
      <sz val="14"/>
      <color theme="0"/>
      <name val="Calibri"/>
      <family val="2"/>
      <scheme val="minor"/>
    </font>
    <font>
      <b/>
      <sz val="11"/>
      <name val="Calibri"/>
      <family val="2"/>
      <scheme val="minor"/>
    </font>
    <font>
      <i/>
      <sz val="11"/>
      <color theme="1"/>
      <name val="Calibri"/>
      <family val="2"/>
      <scheme val="minor"/>
    </font>
    <font>
      <i/>
      <sz val="11"/>
      <color rgb="FFFF0000"/>
      <name val="Calibri"/>
      <family val="2"/>
      <scheme val="minor"/>
    </font>
    <font>
      <b/>
      <sz val="14"/>
      <color theme="1"/>
      <name val="Calibri"/>
      <family val="2"/>
      <scheme val="minor"/>
    </font>
    <font>
      <b/>
      <sz val="14"/>
      <name val="Calibri"/>
      <family val="2"/>
      <scheme val="minor"/>
    </font>
    <font>
      <sz val="10"/>
      <color theme="1"/>
      <name val="Calibri"/>
      <family val="2"/>
      <scheme val="minor"/>
    </font>
    <font>
      <b/>
      <sz val="16"/>
      <name val="Calibri"/>
      <family val="2"/>
      <scheme val="minor"/>
    </font>
    <font>
      <b/>
      <sz val="16"/>
      <color theme="1"/>
      <name val="Calibri"/>
      <family val="2"/>
      <scheme val="minor"/>
    </font>
    <font>
      <sz val="10"/>
      <name val="Calibri"/>
      <family val="2"/>
      <scheme val="minor"/>
    </font>
  </fonts>
  <fills count="8">
    <fill>
      <patternFill patternType="none"/>
    </fill>
    <fill>
      <patternFill patternType="gray125"/>
    </fill>
    <fill>
      <patternFill patternType="solid">
        <fgColor theme="0"/>
        <bgColor indexed="64"/>
      </patternFill>
    </fill>
    <fill>
      <patternFill patternType="solid">
        <fgColor rgb="FFFF6600"/>
        <bgColor indexed="64"/>
      </patternFill>
    </fill>
    <fill>
      <patternFill patternType="solid">
        <fgColor theme="0" tint="-0.499984740745262"/>
        <bgColor indexed="64"/>
      </patternFill>
    </fill>
    <fill>
      <patternFill patternType="solid">
        <fgColor theme="4" tint="0.59999389629810485"/>
        <bgColor indexed="64"/>
      </patternFill>
    </fill>
    <fill>
      <patternFill patternType="solid">
        <fgColor rgb="FFFF0000"/>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05">
    <xf numFmtId="0" fontId="0" fillId="0" borderId="0" xfId="0"/>
    <xf numFmtId="0" fontId="0" fillId="0" borderId="0" xfId="0" applyAlignment="1">
      <alignment horizontal="center" vertical="center"/>
    </xf>
    <xf numFmtId="0" fontId="0" fillId="2" borderId="1" xfId="0" applyFill="1" applyBorder="1" applyAlignment="1">
      <alignment horizontal="center" vertical="center"/>
    </xf>
    <xf numFmtId="0" fontId="0" fillId="0" borderId="0" xfId="0" applyFill="1" applyBorder="1" applyAlignment="1">
      <alignment horizontal="center" vertical="center"/>
    </xf>
    <xf numFmtId="0" fontId="1" fillId="0" borderId="0" xfId="0" applyFont="1" applyFill="1" applyBorder="1" applyAlignment="1">
      <alignment horizontal="center" vertical="center"/>
    </xf>
    <xf numFmtId="0" fontId="0" fillId="3" borderId="1" xfId="0" applyFill="1" applyBorder="1" applyAlignment="1">
      <alignment horizontal="center" vertical="center"/>
    </xf>
    <xf numFmtId="0" fontId="0" fillId="2" borderId="0" xfId="0" applyFill="1" applyBorder="1" applyAlignment="1">
      <alignment horizontal="center" vertical="center"/>
    </xf>
    <xf numFmtId="0" fontId="0" fillId="2" borderId="8" xfId="0" applyFill="1" applyBorder="1" applyAlignment="1">
      <alignment horizontal="center" vertical="center"/>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6" xfId="0" applyFill="1" applyBorder="1" applyAlignment="1">
      <alignment horizontal="center" vertical="center"/>
    </xf>
    <xf numFmtId="0" fontId="0" fillId="0" borderId="0" xfId="0" applyFill="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3" fillId="6" borderId="1" xfId="0" applyFont="1" applyFill="1" applyBorder="1" applyAlignment="1">
      <alignment horizontal="center" vertical="center"/>
    </xf>
    <xf numFmtId="0" fontId="4" fillId="0" borderId="0" xfId="0" applyFont="1" applyAlignment="1">
      <alignment horizontal="center" vertical="center"/>
    </xf>
    <xf numFmtId="0" fontId="0" fillId="2" borderId="12" xfId="0" applyFill="1" applyBorder="1" applyAlignment="1">
      <alignment horizontal="center" vertical="center"/>
    </xf>
    <xf numFmtId="2" fontId="3" fillId="6" borderId="1" xfId="0" applyNumberFormat="1" applyFont="1" applyFill="1" applyBorder="1" applyAlignment="1">
      <alignment horizontal="center" vertical="center"/>
    </xf>
    <xf numFmtId="2" fontId="0" fillId="2" borderId="1" xfId="0" applyNumberFormat="1" applyFill="1" applyBorder="1" applyAlignment="1">
      <alignment horizontal="center" vertical="center"/>
    </xf>
    <xf numFmtId="0" fontId="4" fillId="3" borderId="1" xfId="0" applyFont="1" applyFill="1" applyBorder="1" applyAlignment="1">
      <alignment horizontal="center" vertical="center"/>
    </xf>
    <xf numFmtId="0" fontId="1"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0" fillId="2" borderId="0" xfId="0" applyFill="1" applyAlignment="1">
      <alignment horizontal="center" vertical="center"/>
    </xf>
    <xf numFmtId="164" fontId="4" fillId="3" borderId="1" xfId="0" applyNumberFormat="1" applyFont="1" applyFill="1" applyBorder="1" applyAlignment="1">
      <alignment horizontal="center" vertical="center"/>
    </xf>
    <xf numFmtId="0" fontId="7" fillId="0" borderId="0" xfId="0" applyFont="1" applyFill="1" applyBorder="1" applyAlignment="1">
      <alignment horizontal="center" vertical="center"/>
    </xf>
    <xf numFmtId="2" fontId="0" fillId="0" borderId="0" xfId="0" applyNumberFormat="1" applyFill="1" applyBorder="1" applyAlignment="1">
      <alignment horizontal="center" vertical="center"/>
    </xf>
    <xf numFmtId="0" fontId="1" fillId="0" borderId="0" xfId="0" applyFont="1" applyFill="1" applyBorder="1" applyAlignment="1">
      <alignment vertical="center"/>
    </xf>
    <xf numFmtId="0" fontId="9" fillId="2" borderId="0" xfId="0" applyFont="1" applyFill="1" applyBorder="1" applyAlignment="1">
      <alignment vertical="center"/>
    </xf>
    <xf numFmtId="0" fontId="0" fillId="2" borderId="5" xfId="0" applyFill="1" applyBorder="1" applyAlignment="1">
      <alignment horizontal="center" vertical="center"/>
    </xf>
    <xf numFmtId="0" fontId="0" fillId="2" borderId="4" xfId="0" applyFill="1" applyBorder="1" applyAlignment="1">
      <alignment horizontal="center" vertical="center"/>
    </xf>
    <xf numFmtId="0" fontId="1" fillId="2" borderId="1"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1" fillId="2" borderId="0" xfId="0" applyFont="1" applyFill="1" applyBorder="1" applyAlignment="1">
      <alignment horizontal="center" vertical="center"/>
    </xf>
    <xf numFmtId="0" fontId="5" fillId="2" borderId="0" xfId="0" applyFont="1" applyFill="1" applyBorder="1" applyAlignment="1">
      <alignment vertical="center"/>
    </xf>
    <xf numFmtId="0" fontId="7" fillId="2" borderId="0" xfId="0" applyFont="1" applyFill="1" applyAlignment="1">
      <alignment horizontal="center" vertical="center"/>
    </xf>
    <xf numFmtId="0" fontId="7" fillId="2" borderId="0" xfId="0" applyFont="1" applyFill="1" applyAlignment="1">
      <alignment horizontal="left" vertical="center"/>
    </xf>
    <xf numFmtId="0" fontId="4"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7" xfId="0" applyFont="1" applyFill="1" applyBorder="1" applyAlignment="1">
      <alignment horizontal="center" vertical="center"/>
    </xf>
    <xf numFmtId="0" fontId="4" fillId="0" borderId="0" xfId="0" applyFont="1" applyFill="1" applyBorder="1" applyAlignment="1">
      <alignment horizontal="center" vertical="center"/>
    </xf>
    <xf numFmtId="0" fontId="3" fillId="0" borderId="0" xfId="0" applyFont="1" applyFill="1" applyBorder="1" applyAlignment="1">
      <alignment horizontal="center" vertical="center"/>
    </xf>
    <xf numFmtId="2" fontId="3" fillId="0" borderId="0" xfId="0" applyNumberFormat="1" applyFont="1" applyFill="1" applyBorder="1" applyAlignment="1">
      <alignment horizontal="center" vertical="center"/>
    </xf>
    <xf numFmtId="0" fontId="7" fillId="0" borderId="0" xfId="0" applyFont="1" applyFill="1" applyAlignment="1">
      <alignment horizontal="left" vertical="center"/>
    </xf>
    <xf numFmtId="0" fontId="1" fillId="2" borderId="2" xfId="0" applyFont="1" applyFill="1" applyBorder="1" applyAlignment="1">
      <alignment horizontal="center" vertical="center"/>
    </xf>
    <xf numFmtId="0" fontId="0" fillId="2" borderId="7" xfId="0" applyNumberFormat="1" applyFill="1" applyBorder="1" applyAlignment="1">
      <alignment horizontal="center" vertical="center"/>
    </xf>
    <xf numFmtId="0" fontId="0" fillId="2" borderId="10" xfId="0" applyNumberFormat="1" applyFill="1" applyBorder="1" applyAlignment="1">
      <alignment horizontal="center" vertical="center"/>
    </xf>
    <xf numFmtId="0" fontId="0" fillId="2" borderId="12" xfId="0" applyNumberFormat="1" applyFill="1" applyBorder="1" applyAlignment="1">
      <alignment horizontal="center" vertical="center"/>
    </xf>
    <xf numFmtId="164" fontId="0" fillId="2" borderId="7" xfId="0" applyNumberFormat="1" applyFill="1" applyBorder="1" applyAlignment="1">
      <alignment horizontal="center" vertical="center"/>
    </xf>
    <xf numFmtId="164" fontId="0" fillId="2" borderId="0" xfId="0" applyNumberFormat="1" applyFill="1" applyBorder="1" applyAlignment="1">
      <alignment horizontal="center" vertical="center"/>
    </xf>
    <xf numFmtId="0" fontId="0" fillId="0" borderId="0" xfId="0" applyBorder="1" applyAlignment="1">
      <alignment horizontal="center" vertical="center"/>
    </xf>
    <xf numFmtId="165" fontId="0" fillId="2" borderId="0" xfId="0" applyNumberFormat="1" applyFill="1" applyBorder="1" applyAlignment="1">
      <alignment horizontal="center" vertical="center"/>
    </xf>
    <xf numFmtId="0" fontId="3" fillId="6" borderId="5" xfId="0" applyFont="1" applyFill="1" applyBorder="1" applyAlignment="1">
      <alignment horizontal="center" vertical="center"/>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1" fillId="2" borderId="14" xfId="0" applyFont="1" applyFill="1" applyBorder="1" applyAlignment="1">
      <alignment horizontal="center" vertical="center"/>
    </xf>
    <xf numFmtId="164" fontId="0" fillId="2" borderId="14" xfId="0" applyNumberFormat="1" applyFill="1" applyBorder="1" applyAlignment="1">
      <alignment horizontal="center" vertical="center"/>
    </xf>
    <xf numFmtId="0" fontId="13" fillId="2" borderId="6" xfId="0" applyFont="1" applyFill="1" applyBorder="1" applyAlignment="1">
      <alignment vertical="center"/>
    </xf>
    <xf numFmtId="0" fontId="13" fillId="2" borderId="0" xfId="0" applyFont="1" applyFill="1" applyBorder="1" applyAlignment="1">
      <alignment vertical="center"/>
    </xf>
    <xf numFmtId="0" fontId="1" fillId="2" borderId="0" xfId="0" applyFont="1" applyFill="1" applyBorder="1" applyAlignment="1">
      <alignment vertical="center"/>
    </xf>
    <xf numFmtId="2" fontId="0" fillId="2" borderId="1" xfId="0" applyNumberFormat="1" applyFont="1" applyFill="1" applyBorder="1" applyAlignment="1">
      <alignment horizontal="center" vertical="center"/>
    </xf>
    <xf numFmtId="0" fontId="0" fillId="2" borderId="1" xfId="0" applyFont="1" applyFill="1" applyBorder="1" applyAlignment="1">
      <alignment horizontal="center" vertical="center"/>
    </xf>
    <xf numFmtId="0" fontId="10" fillId="2" borderId="0" xfId="0" applyFont="1" applyFill="1" applyBorder="1" applyAlignment="1">
      <alignment horizontal="center" vertical="center"/>
    </xf>
    <xf numFmtId="0" fontId="13" fillId="2" borderId="6"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0" xfId="0" applyFont="1" applyFill="1" applyBorder="1" applyAlignment="1">
      <alignment horizontal="center" vertical="center"/>
    </xf>
    <xf numFmtId="0" fontId="9" fillId="7" borderId="3" xfId="0" applyFont="1" applyFill="1" applyBorder="1" applyAlignment="1">
      <alignment horizontal="center" vertical="center"/>
    </xf>
    <xf numFmtId="0" fontId="9" fillId="7" borderId="4" xfId="0" applyFont="1" applyFill="1" applyBorder="1" applyAlignment="1">
      <alignment horizontal="center" vertical="center"/>
    </xf>
    <xf numFmtId="0" fontId="9" fillId="7" borderId="5" xfId="0" applyFont="1" applyFill="1" applyBorder="1" applyAlignment="1">
      <alignment horizontal="center" vertical="center"/>
    </xf>
    <xf numFmtId="0" fontId="1" fillId="2" borderId="1" xfId="0" applyFont="1" applyFill="1" applyBorder="1" applyAlignment="1">
      <alignment horizontal="center" vertical="center"/>
    </xf>
    <xf numFmtId="0" fontId="2" fillId="6" borderId="1" xfId="0" applyFont="1" applyFill="1" applyBorder="1" applyAlignment="1">
      <alignment horizontal="center" vertical="center"/>
    </xf>
    <xf numFmtId="0" fontId="6" fillId="2" borderId="1" xfId="0" applyFont="1" applyFill="1" applyBorder="1" applyAlignment="1">
      <alignment horizontal="center" vertical="center"/>
    </xf>
    <xf numFmtId="0" fontId="5" fillId="4" borderId="1" xfId="0" applyFont="1" applyFill="1" applyBorder="1" applyAlignment="1">
      <alignment horizontal="center" vertical="center"/>
    </xf>
    <xf numFmtId="0" fontId="1" fillId="5" borderId="3" xfId="0" applyFont="1" applyFill="1" applyBorder="1" applyAlignment="1">
      <alignment horizontal="center" vertical="center"/>
    </xf>
    <xf numFmtId="0" fontId="1" fillId="5" borderId="4" xfId="0" applyFont="1" applyFill="1" applyBorder="1" applyAlignment="1">
      <alignment horizontal="center" vertical="center"/>
    </xf>
    <xf numFmtId="0" fontId="1" fillId="5" borderId="5"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5" xfId="0" applyFont="1" applyFill="1" applyBorder="1" applyAlignment="1">
      <alignment horizontal="center" vertical="center"/>
    </xf>
    <xf numFmtId="0" fontId="2" fillId="6" borderId="3" xfId="0" applyFont="1" applyFill="1" applyBorder="1" applyAlignment="1">
      <alignment horizontal="center" vertical="center"/>
    </xf>
    <xf numFmtId="0" fontId="2" fillId="6" borderId="5"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5"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7" xfId="0" applyFont="1" applyFill="1" applyBorder="1" applyAlignment="1">
      <alignment horizontal="center" vertical="center"/>
    </xf>
  </cellXfs>
  <cellStyles count="1">
    <cellStyle name="Normale" xfId="0" builtinId="0"/>
  </cellStyles>
  <dxfs count="0"/>
  <tableStyles count="0" defaultTableStyle="TableStyleMedium2" defaultPivotStyle="PivotStyleLight16"/>
  <colors>
    <mruColors>
      <color rgb="FFFF6600"/>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workbookViewId="0">
      <selection activeCell="F26" sqref="F26"/>
    </sheetView>
  </sheetViews>
  <sheetFormatPr defaultRowHeight="15" x14ac:dyDescent="0.25"/>
  <cols>
    <col min="1" max="1" width="9.140625" style="1"/>
    <col min="2" max="2" width="16.5703125" style="1" bestFit="1" customWidth="1"/>
    <col min="3" max="3" width="9.140625" style="1"/>
    <col min="4" max="4" width="17.42578125" style="1" bestFit="1" customWidth="1"/>
    <col min="5" max="5" width="9.140625" style="1"/>
    <col min="6" max="6" width="40" style="1" customWidth="1"/>
    <col min="7" max="7" width="9.140625" style="1"/>
    <col min="8" max="8" width="46" style="1" customWidth="1"/>
    <col min="9" max="16384" width="9.140625" style="1"/>
  </cols>
  <sheetData>
    <row r="1" spans="1:9" x14ac:dyDescent="0.25">
      <c r="A1" s="23"/>
      <c r="B1" s="23"/>
      <c r="C1" s="23"/>
      <c r="D1" s="23"/>
      <c r="E1" s="23"/>
      <c r="F1" s="23"/>
      <c r="G1" s="23"/>
      <c r="H1" s="23"/>
      <c r="I1" s="23"/>
    </row>
    <row r="2" spans="1:9" ht="15" customHeight="1" x14ac:dyDescent="0.25">
      <c r="A2" s="23"/>
      <c r="B2" s="45" t="s">
        <v>46</v>
      </c>
      <c r="C2" s="23"/>
      <c r="D2" s="45" t="s">
        <v>47</v>
      </c>
      <c r="E2" s="23"/>
      <c r="F2" s="45" t="s">
        <v>57</v>
      </c>
      <c r="G2" s="23"/>
      <c r="H2" s="49" t="s">
        <v>42</v>
      </c>
      <c r="I2" s="23"/>
    </row>
    <row r="3" spans="1:9" x14ac:dyDescent="0.25">
      <c r="A3" s="23"/>
      <c r="B3" s="2">
        <v>0</v>
      </c>
      <c r="C3" s="23"/>
      <c r="D3" s="2">
        <v>0</v>
      </c>
      <c r="E3" s="23"/>
      <c r="F3" s="2" t="s">
        <v>3</v>
      </c>
      <c r="G3" s="23"/>
      <c r="H3" s="2" t="s">
        <v>43</v>
      </c>
      <c r="I3" s="23"/>
    </row>
    <row r="4" spans="1:9" x14ac:dyDescent="0.25">
      <c r="A4" s="23"/>
      <c r="B4" s="2">
        <v>1</v>
      </c>
      <c r="C4" s="23"/>
      <c r="D4" s="2">
        <v>0.1</v>
      </c>
      <c r="E4" s="23"/>
      <c r="F4" s="2" t="s">
        <v>4</v>
      </c>
      <c r="G4" s="23"/>
      <c r="H4" s="2" t="s">
        <v>44</v>
      </c>
      <c r="I4" s="23"/>
    </row>
    <row r="5" spans="1:9" x14ac:dyDescent="0.25">
      <c r="A5" s="23"/>
      <c r="B5" s="2">
        <v>2</v>
      </c>
      <c r="C5" s="23"/>
      <c r="D5" s="2">
        <v>0.2</v>
      </c>
      <c r="E5" s="23"/>
      <c r="F5" s="2" t="s">
        <v>1</v>
      </c>
      <c r="G5" s="23"/>
      <c r="H5" s="2" t="s">
        <v>45</v>
      </c>
      <c r="I5" s="23"/>
    </row>
    <row r="6" spans="1:9" x14ac:dyDescent="0.25">
      <c r="A6" s="23"/>
      <c r="B6" s="2">
        <v>3</v>
      </c>
      <c r="C6" s="23"/>
      <c r="D6" s="2">
        <v>0.3</v>
      </c>
      <c r="E6" s="23"/>
      <c r="F6" s="2" t="s">
        <v>2</v>
      </c>
      <c r="G6" s="23"/>
      <c r="I6" s="23"/>
    </row>
    <row r="7" spans="1:9" x14ac:dyDescent="0.25">
      <c r="A7" s="23"/>
      <c r="B7" s="2">
        <v>4</v>
      </c>
      <c r="C7" s="23"/>
      <c r="D7" s="2">
        <v>0.4</v>
      </c>
      <c r="E7" s="23"/>
      <c r="F7" s="2" t="s">
        <v>5</v>
      </c>
      <c r="G7" s="23"/>
      <c r="H7" s="6"/>
      <c r="I7" s="23"/>
    </row>
    <row r="8" spans="1:9" x14ac:dyDescent="0.25">
      <c r="A8" s="23"/>
      <c r="B8" s="2">
        <v>5</v>
      </c>
      <c r="C8" s="23"/>
      <c r="D8" s="2">
        <v>0.5</v>
      </c>
      <c r="E8" s="23"/>
      <c r="F8" s="23"/>
      <c r="G8" s="23"/>
      <c r="H8" s="23"/>
      <c r="I8" s="23"/>
    </row>
    <row r="9" spans="1:9" x14ac:dyDescent="0.25">
      <c r="A9" s="23"/>
      <c r="B9" s="2">
        <v>6</v>
      </c>
      <c r="C9" s="23"/>
      <c r="D9" s="2">
        <v>0.6</v>
      </c>
      <c r="E9" s="23"/>
      <c r="F9" s="45" t="s">
        <v>69</v>
      </c>
      <c r="G9" s="23"/>
      <c r="H9" s="23"/>
      <c r="I9" s="23"/>
    </row>
    <row r="10" spans="1:9" x14ac:dyDescent="0.25">
      <c r="A10" s="23"/>
      <c r="B10" s="2">
        <v>7</v>
      </c>
      <c r="C10" s="23"/>
      <c r="D10" s="2">
        <v>0.7</v>
      </c>
      <c r="E10" s="23"/>
      <c r="F10" s="2" t="s">
        <v>3</v>
      </c>
      <c r="G10" s="23"/>
      <c r="H10" s="23"/>
      <c r="I10" s="23"/>
    </row>
    <row r="11" spans="1:9" x14ac:dyDescent="0.25">
      <c r="A11" s="23"/>
      <c r="B11" s="2">
        <v>8</v>
      </c>
      <c r="C11" s="23"/>
      <c r="D11" s="2">
        <v>0.8</v>
      </c>
      <c r="E11" s="23"/>
      <c r="F11" s="2" t="s">
        <v>4</v>
      </c>
      <c r="G11" s="23"/>
      <c r="H11" s="23"/>
      <c r="I11" s="23"/>
    </row>
    <row r="12" spans="1:9" x14ac:dyDescent="0.25">
      <c r="A12" s="23"/>
      <c r="B12" s="2">
        <v>9</v>
      </c>
      <c r="C12" s="23"/>
      <c r="D12" s="2">
        <v>0.9</v>
      </c>
      <c r="E12" s="23"/>
      <c r="F12" s="2" t="s">
        <v>59</v>
      </c>
      <c r="G12" s="23"/>
      <c r="H12" s="23"/>
      <c r="I12" s="23"/>
    </row>
    <row r="13" spans="1:9" x14ac:dyDescent="0.25">
      <c r="A13" s="23"/>
      <c r="B13" s="2">
        <v>10</v>
      </c>
      <c r="C13" s="23"/>
      <c r="D13" s="2">
        <v>1</v>
      </c>
      <c r="E13" s="23"/>
      <c r="F13" s="2" t="s">
        <v>60</v>
      </c>
      <c r="G13" s="23"/>
      <c r="H13" s="23"/>
      <c r="I13" s="23"/>
    </row>
    <row r="14" spans="1:9" x14ac:dyDescent="0.25">
      <c r="A14" s="23"/>
      <c r="B14" s="2">
        <v>11</v>
      </c>
      <c r="C14" s="23"/>
      <c r="D14" s="2">
        <v>1.1000000000000001</v>
      </c>
      <c r="E14" s="23"/>
      <c r="F14" s="2" t="s">
        <v>1</v>
      </c>
      <c r="G14" s="23"/>
      <c r="H14" s="23"/>
      <c r="I14" s="23"/>
    </row>
    <row r="15" spans="1:9" x14ac:dyDescent="0.25">
      <c r="A15" s="23"/>
      <c r="B15" s="2">
        <v>12</v>
      </c>
      <c r="C15" s="23"/>
      <c r="D15" s="2">
        <v>1.2</v>
      </c>
      <c r="E15" s="23"/>
      <c r="F15" s="2" t="s">
        <v>2</v>
      </c>
      <c r="G15" s="23"/>
      <c r="H15" s="23"/>
      <c r="I15" s="23"/>
    </row>
    <row r="16" spans="1:9" x14ac:dyDescent="0.25">
      <c r="A16" s="23"/>
      <c r="B16" s="2">
        <v>13</v>
      </c>
      <c r="C16" s="23"/>
      <c r="D16" s="2">
        <v>1.3</v>
      </c>
      <c r="E16" s="23"/>
      <c r="F16" s="2" t="s">
        <v>5</v>
      </c>
      <c r="G16" s="23"/>
      <c r="H16" s="23"/>
      <c r="I16" s="23"/>
    </row>
    <row r="17" spans="1:9" x14ac:dyDescent="0.25">
      <c r="A17" s="23"/>
      <c r="B17" s="2">
        <v>14</v>
      </c>
      <c r="C17" s="23"/>
      <c r="D17" s="2">
        <v>1.4</v>
      </c>
      <c r="E17" s="23"/>
      <c r="F17" s="23"/>
      <c r="G17" s="23"/>
      <c r="H17" s="23"/>
      <c r="I17" s="23"/>
    </row>
    <row r="18" spans="1:9" ht="15" customHeight="1" x14ac:dyDescent="0.25">
      <c r="A18" s="23"/>
      <c r="B18" s="2">
        <v>15</v>
      </c>
      <c r="C18" s="23"/>
      <c r="D18" s="2">
        <v>1.5</v>
      </c>
      <c r="E18" s="23"/>
      <c r="F18" s="45" t="s">
        <v>73</v>
      </c>
      <c r="G18" s="23"/>
      <c r="H18" s="49" t="s">
        <v>108</v>
      </c>
      <c r="I18" s="23"/>
    </row>
    <row r="19" spans="1:9" x14ac:dyDescent="0.25">
      <c r="A19" s="23"/>
      <c r="B19" s="2">
        <v>16</v>
      </c>
      <c r="C19" s="23"/>
      <c r="D19" s="2">
        <v>1.6</v>
      </c>
      <c r="E19" s="23"/>
      <c r="F19" s="2" t="s">
        <v>81</v>
      </c>
      <c r="G19" s="23"/>
      <c r="H19" s="2">
        <v>0</v>
      </c>
      <c r="I19" s="23"/>
    </row>
    <row r="20" spans="1:9" x14ac:dyDescent="0.25">
      <c r="A20" s="23"/>
      <c r="B20" s="2">
        <v>17</v>
      </c>
      <c r="C20" s="23"/>
      <c r="D20" s="2">
        <v>1.7</v>
      </c>
      <c r="E20" s="23"/>
      <c r="F20" s="2" t="s">
        <v>109</v>
      </c>
      <c r="G20" s="23"/>
      <c r="H20" s="2">
        <v>15</v>
      </c>
      <c r="I20" s="23"/>
    </row>
    <row r="21" spans="1:9" x14ac:dyDescent="0.25">
      <c r="A21" s="23"/>
      <c r="B21" s="2">
        <v>18</v>
      </c>
      <c r="C21" s="23"/>
      <c r="D21" s="2">
        <v>1.8</v>
      </c>
      <c r="E21" s="23"/>
      <c r="F21" s="2" t="s">
        <v>110</v>
      </c>
      <c r="G21" s="23"/>
      <c r="H21" s="2">
        <v>30</v>
      </c>
      <c r="I21" s="23"/>
    </row>
    <row r="22" spans="1:9" x14ac:dyDescent="0.25">
      <c r="A22" s="23"/>
      <c r="B22" s="2">
        <v>19</v>
      </c>
      <c r="C22" s="23"/>
      <c r="D22" s="2">
        <v>1.9</v>
      </c>
      <c r="E22" s="23"/>
      <c r="F22" s="2" t="s">
        <v>111</v>
      </c>
      <c r="G22" s="23"/>
      <c r="I22" s="23"/>
    </row>
    <row r="23" spans="1:9" x14ac:dyDescent="0.25">
      <c r="A23" s="23"/>
      <c r="B23" s="2">
        <v>20</v>
      </c>
      <c r="C23" s="23"/>
      <c r="D23" s="2">
        <v>2</v>
      </c>
      <c r="E23" s="23"/>
      <c r="F23" s="2" t="s">
        <v>112</v>
      </c>
      <c r="G23" s="23"/>
      <c r="H23" s="23"/>
      <c r="I23" s="23"/>
    </row>
    <row r="24" spans="1:9" x14ac:dyDescent="0.25">
      <c r="A24" s="23"/>
      <c r="B24" s="2">
        <v>21</v>
      </c>
      <c r="C24" s="23"/>
      <c r="D24" s="23"/>
      <c r="E24" s="23"/>
      <c r="F24" s="2" t="s">
        <v>113</v>
      </c>
      <c r="G24" s="23"/>
      <c r="H24" s="23"/>
      <c r="I24" s="23"/>
    </row>
    <row r="25" spans="1:9" x14ac:dyDescent="0.25">
      <c r="A25" s="23"/>
      <c r="B25" s="2">
        <v>22</v>
      </c>
      <c r="C25" s="23"/>
      <c r="D25" s="23"/>
      <c r="E25" s="23"/>
      <c r="F25" s="2" t="s">
        <v>114</v>
      </c>
      <c r="G25" s="23"/>
      <c r="H25" s="23"/>
      <c r="I25" s="23"/>
    </row>
    <row r="26" spans="1:9" x14ac:dyDescent="0.25">
      <c r="A26" s="23"/>
      <c r="B26" s="2">
        <v>23</v>
      </c>
      <c r="C26" s="23"/>
      <c r="D26" s="23"/>
      <c r="E26" s="23"/>
      <c r="F26" s="2" t="s">
        <v>115</v>
      </c>
      <c r="G26" s="23"/>
      <c r="H26" s="23"/>
      <c r="I26" s="23"/>
    </row>
    <row r="27" spans="1:9" x14ac:dyDescent="0.25">
      <c r="A27" s="23"/>
      <c r="B27" s="2">
        <v>24</v>
      </c>
      <c r="C27" s="23"/>
      <c r="D27" s="23"/>
      <c r="E27" s="23"/>
      <c r="G27" s="23"/>
      <c r="H27" s="23"/>
      <c r="I27" s="23"/>
    </row>
    <row r="28" spans="1:9" x14ac:dyDescent="0.25">
      <c r="A28" s="23"/>
      <c r="B28" s="2">
        <v>25</v>
      </c>
      <c r="C28" s="23"/>
      <c r="D28" s="23"/>
      <c r="E28" s="23"/>
      <c r="F28" s="23"/>
      <c r="G28" s="23"/>
      <c r="H28" s="23"/>
      <c r="I28" s="23"/>
    </row>
    <row r="29" spans="1:9" x14ac:dyDescent="0.25">
      <c r="A29" s="23"/>
      <c r="B29" s="2">
        <v>26</v>
      </c>
      <c r="C29" s="23"/>
      <c r="D29" s="23"/>
      <c r="E29" s="23"/>
      <c r="F29" s="23"/>
      <c r="G29" s="23"/>
      <c r="H29" s="23"/>
      <c r="I29" s="23"/>
    </row>
    <row r="30" spans="1:9" x14ac:dyDescent="0.25">
      <c r="A30" s="23"/>
      <c r="B30" s="2">
        <v>27</v>
      </c>
      <c r="C30" s="23"/>
      <c r="D30" s="23"/>
      <c r="E30" s="23"/>
      <c r="F30" s="23"/>
      <c r="G30" s="23"/>
      <c r="H30" s="23"/>
      <c r="I30" s="23"/>
    </row>
    <row r="31" spans="1:9" x14ac:dyDescent="0.25">
      <c r="A31" s="23"/>
      <c r="B31" s="2">
        <v>28</v>
      </c>
      <c r="C31" s="23"/>
      <c r="D31" s="23"/>
      <c r="E31" s="23"/>
      <c r="F31" s="23"/>
      <c r="G31" s="23"/>
      <c r="H31" s="23"/>
      <c r="I31" s="23"/>
    </row>
    <row r="32" spans="1:9" x14ac:dyDescent="0.25">
      <c r="A32" s="23"/>
      <c r="B32" s="2">
        <v>29</v>
      </c>
      <c r="C32" s="23"/>
      <c r="D32" s="23"/>
      <c r="E32" s="23"/>
      <c r="F32" s="23"/>
      <c r="G32" s="23"/>
      <c r="H32" s="23"/>
      <c r="I32" s="23"/>
    </row>
    <row r="33" spans="1:9" x14ac:dyDescent="0.25">
      <c r="A33" s="23"/>
      <c r="B33" s="2">
        <v>30</v>
      </c>
      <c r="C33" s="23"/>
      <c r="D33" s="23"/>
      <c r="E33" s="23"/>
      <c r="F33" s="23"/>
      <c r="G33" s="23"/>
      <c r="H33" s="23"/>
      <c r="I33" s="23"/>
    </row>
    <row r="34" spans="1:9" x14ac:dyDescent="0.25">
      <c r="A34" s="23"/>
      <c r="B34" s="23"/>
      <c r="C34" s="23"/>
      <c r="D34" s="23"/>
      <c r="E34" s="23"/>
      <c r="F34" s="23"/>
      <c r="G34" s="23"/>
      <c r="H34" s="23"/>
      <c r="I34" s="23"/>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4"/>
  <sheetViews>
    <sheetView topLeftCell="Z1" zoomScale="80" zoomScaleNormal="80" workbookViewId="0">
      <selection activeCell="AL13" sqref="AL13"/>
    </sheetView>
  </sheetViews>
  <sheetFormatPr defaultRowHeight="15" x14ac:dyDescent="0.25"/>
  <cols>
    <col min="1" max="1" width="14.85546875" style="1" customWidth="1"/>
    <col min="2" max="2" width="18.140625" style="1" customWidth="1"/>
    <col min="3" max="3" width="14.85546875" style="1" customWidth="1"/>
    <col min="4" max="4" width="18.140625" style="1" bestFit="1" customWidth="1"/>
    <col min="5" max="5" width="14.85546875" style="1" bestFit="1" customWidth="1"/>
    <col min="6" max="6" width="18.140625" style="1" bestFit="1" customWidth="1"/>
    <col min="7" max="7" width="14.85546875" style="1" bestFit="1" customWidth="1"/>
    <col min="8" max="8" width="18.140625" style="1" bestFit="1" customWidth="1"/>
    <col min="9" max="9" width="10.42578125" style="1" customWidth="1"/>
    <col min="10" max="10" width="14.85546875" style="1" bestFit="1" customWidth="1"/>
    <col min="11" max="11" width="18.140625" style="1" bestFit="1" customWidth="1"/>
    <col min="12" max="12" width="14.85546875" style="1" bestFit="1" customWidth="1"/>
    <col min="13" max="13" width="18.140625" style="1" bestFit="1" customWidth="1"/>
    <col min="14" max="14" width="14.85546875" style="1" bestFit="1" customWidth="1"/>
    <col min="15" max="15" width="18.140625" style="1" bestFit="1" customWidth="1"/>
    <col min="16" max="16" width="14.85546875" style="1" bestFit="1" customWidth="1"/>
    <col min="17" max="17" width="18.140625" style="1" bestFit="1" customWidth="1"/>
    <col min="18" max="18" width="14.85546875" style="1" bestFit="1" customWidth="1"/>
    <col min="19" max="19" width="18.140625" style="1" bestFit="1" customWidth="1"/>
    <col min="20" max="20" width="14.85546875" style="1" bestFit="1" customWidth="1"/>
    <col min="21" max="21" width="18.140625" style="1" bestFit="1" customWidth="1"/>
    <col min="22" max="22" width="9.140625" style="1"/>
    <col min="23" max="23" width="17.28515625" style="1" customWidth="1"/>
    <col min="24" max="24" width="18" style="1" customWidth="1"/>
    <col min="25" max="30" width="22.28515625" style="1" customWidth="1"/>
    <col min="31" max="31" width="9.140625" style="1" customWidth="1"/>
    <col min="32" max="32" width="9.140625" style="12" customWidth="1"/>
    <col min="33" max="33" width="9.140625" style="1"/>
    <col min="34" max="34" width="9.140625" style="1" customWidth="1"/>
    <col min="35" max="35" width="25.5703125" style="1" customWidth="1"/>
    <col min="36" max="36" width="20.7109375" style="1" customWidth="1"/>
    <col min="37" max="37" width="21.42578125" style="1" customWidth="1"/>
    <col min="38" max="38" width="11.140625" style="1" customWidth="1"/>
    <col min="39" max="16384" width="9.140625" style="1"/>
  </cols>
  <sheetData>
    <row r="1" spans="1:41" ht="18.75" customHeight="1" x14ac:dyDescent="0.25">
      <c r="A1" s="82" t="s">
        <v>101</v>
      </c>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11"/>
      <c r="AF1" s="6"/>
      <c r="AG1" s="6"/>
      <c r="AH1" s="75" t="s">
        <v>116</v>
      </c>
      <c r="AI1" s="75"/>
      <c r="AJ1" s="75"/>
      <c r="AK1" s="75"/>
      <c r="AL1" s="75"/>
      <c r="AM1" s="75"/>
      <c r="AN1" s="69"/>
      <c r="AO1" s="23"/>
    </row>
    <row r="2" spans="1:41" ht="18.75" customHeight="1" x14ac:dyDescent="0.25">
      <c r="A2" s="84"/>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6"/>
      <c r="AF2" s="6"/>
      <c r="AG2" s="6"/>
      <c r="AH2" s="76"/>
      <c r="AI2" s="76"/>
      <c r="AJ2" s="76"/>
      <c r="AK2" s="76"/>
      <c r="AL2" s="76"/>
      <c r="AM2" s="76"/>
      <c r="AN2" s="70"/>
      <c r="AO2" s="23"/>
    </row>
    <row r="3" spans="1:41" ht="18.75" x14ac:dyDescent="0.25">
      <c r="A3" s="86" t="s">
        <v>58</v>
      </c>
      <c r="B3" s="87"/>
      <c r="C3" s="87"/>
      <c r="D3" s="87"/>
      <c r="E3" s="87"/>
      <c r="F3" s="87"/>
      <c r="G3" s="87"/>
      <c r="H3" s="88"/>
      <c r="I3" s="28"/>
      <c r="J3" s="86" t="s">
        <v>68</v>
      </c>
      <c r="K3" s="87"/>
      <c r="L3" s="87"/>
      <c r="M3" s="87"/>
      <c r="N3" s="87"/>
      <c r="O3" s="87"/>
      <c r="P3" s="87"/>
      <c r="Q3" s="87"/>
      <c r="R3" s="87"/>
      <c r="S3" s="87"/>
      <c r="T3" s="87"/>
      <c r="U3" s="88"/>
      <c r="V3" s="6"/>
      <c r="W3" s="86" t="s">
        <v>71</v>
      </c>
      <c r="X3" s="87"/>
      <c r="Y3" s="87"/>
      <c r="Z3" s="87"/>
      <c r="AA3" s="87"/>
      <c r="AB3" s="87"/>
      <c r="AC3" s="87"/>
      <c r="AD3" s="88"/>
      <c r="AE3" s="28"/>
      <c r="AF3" s="28"/>
      <c r="AG3" s="28"/>
      <c r="AH3" s="6"/>
      <c r="AI3" s="6"/>
      <c r="AJ3" s="6"/>
      <c r="AK3" s="6"/>
      <c r="AL3" s="6"/>
      <c r="AM3" s="6"/>
      <c r="AN3" s="6"/>
      <c r="AO3" s="23"/>
    </row>
    <row r="4" spans="1:41" x14ac:dyDescent="0.25">
      <c r="A4" s="79" t="s">
        <v>52</v>
      </c>
      <c r="B4" s="80"/>
      <c r="C4" s="80"/>
      <c r="D4" s="80"/>
      <c r="E4" s="80"/>
      <c r="F4" s="80"/>
      <c r="G4" s="80"/>
      <c r="H4" s="81"/>
      <c r="I4" s="6"/>
      <c r="J4" s="79" t="s">
        <v>62</v>
      </c>
      <c r="K4" s="80"/>
      <c r="L4" s="80"/>
      <c r="M4" s="80"/>
      <c r="N4" s="80"/>
      <c r="O4" s="80"/>
      <c r="P4" s="80"/>
      <c r="Q4" s="80"/>
      <c r="R4" s="80"/>
      <c r="S4" s="80"/>
      <c r="T4" s="80"/>
      <c r="U4" s="81"/>
      <c r="V4" s="6"/>
      <c r="W4" s="79" t="s">
        <v>72</v>
      </c>
      <c r="X4" s="80"/>
      <c r="Y4" s="80"/>
      <c r="Z4" s="80"/>
      <c r="AA4" s="80"/>
      <c r="AB4" s="80"/>
      <c r="AC4" s="80"/>
      <c r="AD4" s="81"/>
      <c r="AE4" s="6"/>
      <c r="AF4" s="6"/>
      <c r="AG4" s="6"/>
      <c r="AH4" s="6"/>
      <c r="AI4" s="77" t="s">
        <v>53</v>
      </c>
      <c r="AJ4" s="79" t="s">
        <v>105</v>
      </c>
      <c r="AK4" s="80"/>
      <c r="AL4" s="81"/>
      <c r="AM4" s="6"/>
      <c r="AN4" s="6"/>
      <c r="AO4" s="23"/>
    </row>
    <row r="5" spans="1:41" x14ac:dyDescent="0.25">
      <c r="A5" s="79" t="s">
        <v>49</v>
      </c>
      <c r="B5" s="80"/>
      <c r="C5" s="79" t="s">
        <v>50</v>
      </c>
      <c r="D5" s="81"/>
      <c r="E5" s="80" t="s">
        <v>51</v>
      </c>
      <c r="F5" s="80"/>
      <c r="G5" s="79" t="s">
        <v>56</v>
      </c>
      <c r="H5" s="81"/>
      <c r="I5" s="6"/>
      <c r="J5" s="79" t="s">
        <v>49</v>
      </c>
      <c r="K5" s="81"/>
      <c r="L5" s="79" t="s">
        <v>64</v>
      </c>
      <c r="M5" s="81"/>
      <c r="N5" s="79" t="s">
        <v>65</v>
      </c>
      <c r="O5" s="81"/>
      <c r="P5" s="79" t="s">
        <v>50</v>
      </c>
      <c r="Q5" s="81"/>
      <c r="R5" s="79" t="s">
        <v>51</v>
      </c>
      <c r="S5" s="81"/>
      <c r="T5" s="79" t="s">
        <v>56</v>
      </c>
      <c r="U5" s="81"/>
      <c r="V5" s="6"/>
      <c r="W5" s="79" t="s">
        <v>97</v>
      </c>
      <c r="X5" s="81"/>
      <c r="Y5" s="79" t="s">
        <v>98</v>
      </c>
      <c r="Z5" s="80"/>
      <c r="AA5" s="79" t="s">
        <v>99</v>
      </c>
      <c r="AB5" s="81"/>
      <c r="AC5" s="80" t="s">
        <v>100</v>
      </c>
      <c r="AD5" s="81"/>
      <c r="AE5" s="6"/>
      <c r="AF5" s="6"/>
      <c r="AG5" s="6"/>
      <c r="AH5" s="6"/>
      <c r="AI5" s="78"/>
      <c r="AJ5" s="46" t="s">
        <v>117</v>
      </c>
      <c r="AK5" s="49" t="s">
        <v>118</v>
      </c>
      <c r="AL5" s="49" t="s">
        <v>119</v>
      </c>
      <c r="AM5" s="6"/>
      <c r="AN5" s="6"/>
      <c r="AO5" s="23"/>
    </row>
    <row r="6" spans="1:41" x14ac:dyDescent="0.25">
      <c r="A6" s="46" t="s">
        <v>53</v>
      </c>
      <c r="B6" s="48" t="s">
        <v>54</v>
      </c>
      <c r="C6" s="46" t="s">
        <v>53</v>
      </c>
      <c r="D6" s="47" t="s">
        <v>54</v>
      </c>
      <c r="E6" s="48" t="s">
        <v>53</v>
      </c>
      <c r="F6" s="48" t="s">
        <v>54</v>
      </c>
      <c r="G6" s="46" t="s">
        <v>53</v>
      </c>
      <c r="H6" s="47" t="s">
        <v>54</v>
      </c>
      <c r="I6" s="6"/>
      <c r="J6" s="46" t="s">
        <v>53</v>
      </c>
      <c r="K6" s="47" t="s">
        <v>54</v>
      </c>
      <c r="L6" s="46" t="s">
        <v>53</v>
      </c>
      <c r="M6" s="47" t="s">
        <v>54</v>
      </c>
      <c r="N6" s="46" t="s">
        <v>53</v>
      </c>
      <c r="O6" s="48" t="s">
        <v>54</v>
      </c>
      <c r="P6" s="46" t="s">
        <v>53</v>
      </c>
      <c r="Q6" s="47" t="s">
        <v>54</v>
      </c>
      <c r="R6" s="48" t="s">
        <v>53</v>
      </c>
      <c r="S6" s="48" t="s">
        <v>54</v>
      </c>
      <c r="T6" s="46" t="s">
        <v>53</v>
      </c>
      <c r="U6" s="47" t="s">
        <v>54</v>
      </c>
      <c r="V6" s="6"/>
      <c r="W6" s="46" t="s">
        <v>53</v>
      </c>
      <c r="X6" s="47" t="s">
        <v>54</v>
      </c>
      <c r="Y6" s="46" t="s">
        <v>53</v>
      </c>
      <c r="Z6" s="48" t="s">
        <v>54</v>
      </c>
      <c r="AA6" s="46" t="s">
        <v>53</v>
      </c>
      <c r="AB6" s="47" t="s">
        <v>54</v>
      </c>
      <c r="AC6" s="48" t="s">
        <v>53</v>
      </c>
      <c r="AD6" s="47" t="s">
        <v>54</v>
      </c>
      <c r="AE6" s="6"/>
      <c r="AF6" s="6"/>
      <c r="AG6" s="6"/>
      <c r="AH6" s="6"/>
      <c r="AI6" s="65">
        <v>0</v>
      </c>
      <c r="AJ6" s="8">
        <v>0</v>
      </c>
      <c r="AK6" s="65">
        <v>0</v>
      </c>
      <c r="AL6" s="65">
        <v>0</v>
      </c>
      <c r="AM6" s="6"/>
      <c r="AN6" s="6"/>
      <c r="AO6" s="23"/>
    </row>
    <row r="7" spans="1:41" x14ac:dyDescent="0.25">
      <c r="A7" s="8">
        <v>0</v>
      </c>
      <c r="B7" s="6">
        <v>100</v>
      </c>
      <c r="C7" s="8">
        <v>0</v>
      </c>
      <c r="D7" s="9">
        <v>0</v>
      </c>
      <c r="E7" s="6">
        <v>0</v>
      </c>
      <c r="F7" s="6">
        <v>0</v>
      </c>
      <c r="G7" s="8">
        <v>0</v>
      </c>
      <c r="H7" s="9">
        <v>0</v>
      </c>
      <c r="I7" s="6"/>
      <c r="J7" s="8">
        <v>0</v>
      </c>
      <c r="K7" s="9">
        <v>100</v>
      </c>
      <c r="L7" s="8">
        <v>0</v>
      </c>
      <c r="M7" s="9">
        <v>0</v>
      </c>
      <c r="N7" s="13">
        <v>0</v>
      </c>
      <c r="O7" s="14">
        <v>0</v>
      </c>
      <c r="P7" s="13">
        <v>0</v>
      </c>
      <c r="Q7" s="14">
        <v>0</v>
      </c>
      <c r="R7" s="13">
        <v>0</v>
      </c>
      <c r="S7" s="14">
        <v>0</v>
      </c>
      <c r="T7" s="13">
        <v>0</v>
      </c>
      <c r="U7" s="14">
        <v>0</v>
      </c>
      <c r="V7" s="6"/>
      <c r="W7" s="13">
        <v>0</v>
      </c>
      <c r="X7" s="58">
        <v>0</v>
      </c>
      <c r="Y7" s="8">
        <v>0</v>
      </c>
      <c r="Z7" s="6">
        <v>0</v>
      </c>
      <c r="AA7" s="8">
        <v>0</v>
      </c>
      <c r="AB7" s="9">
        <v>0</v>
      </c>
      <c r="AC7" s="6">
        <v>0</v>
      </c>
      <c r="AD7" s="9">
        <v>0</v>
      </c>
      <c r="AE7" s="6"/>
      <c r="AF7" s="6"/>
      <c r="AG7" s="6"/>
      <c r="AH7" s="6"/>
      <c r="AI7" s="65">
        <v>1</v>
      </c>
      <c r="AJ7" s="8">
        <v>0</v>
      </c>
      <c r="AK7" s="65">
        <v>0</v>
      </c>
      <c r="AL7" s="67">
        <v>0</v>
      </c>
      <c r="AM7" s="6"/>
      <c r="AN7" s="6"/>
      <c r="AO7" s="23"/>
    </row>
    <row r="8" spans="1:41" x14ac:dyDescent="0.25">
      <c r="A8" s="8">
        <v>1</v>
      </c>
      <c r="B8" s="6">
        <v>100</v>
      </c>
      <c r="C8" s="8">
        <v>1</v>
      </c>
      <c r="D8" s="9">
        <v>0</v>
      </c>
      <c r="E8" s="6">
        <v>1</v>
      </c>
      <c r="F8" s="6">
        <v>0</v>
      </c>
      <c r="G8" s="8">
        <v>1</v>
      </c>
      <c r="H8" s="9">
        <v>0</v>
      </c>
      <c r="I8" s="6"/>
      <c r="J8" s="8">
        <v>1</v>
      </c>
      <c r="K8" s="9">
        <v>100</v>
      </c>
      <c r="L8" s="8">
        <v>1</v>
      </c>
      <c r="M8" s="9">
        <v>0</v>
      </c>
      <c r="N8" s="8">
        <v>1</v>
      </c>
      <c r="O8" s="9">
        <v>0</v>
      </c>
      <c r="P8" s="8">
        <v>1</v>
      </c>
      <c r="Q8" s="9">
        <v>0</v>
      </c>
      <c r="R8" s="8">
        <v>1</v>
      </c>
      <c r="S8" s="9">
        <v>0</v>
      </c>
      <c r="T8" s="8">
        <v>1</v>
      </c>
      <c r="U8" s="9">
        <v>0</v>
      </c>
      <c r="V8" s="6"/>
      <c r="W8" s="8">
        <v>1</v>
      </c>
      <c r="X8" s="57">
        <v>0</v>
      </c>
      <c r="Y8" s="8">
        <v>1</v>
      </c>
      <c r="Z8" s="6">
        <v>0</v>
      </c>
      <c r="AA8" s="8">
        <v>1</v>
      </c>
      <c r="AB8" s="9">
        <v>0</v>
      </c>
      <c r="AC8" s="6">
        <v>1</v>
      </c>
      <c r="AD8" s="9">
        <v>0</v>
      </c>
      <c r="AE8" s="6"/>
      <c r="AF8" s="6"/>
      <c r="AG8" s="6"/>
      <c r="AH8" s="6"/>
      <c r="AI8" s="65">
        <v>2</v>
      </c>
      <c r="AJ8" s="8">
        <v>0</v>
      </c>
      <c r="AK8" s="65">
        <v>0</v>
      </c>
      <c r="AL8" s="67">
        <v>20</v>
      </c>
      <c r="AM8" s="6"/>
      <c r="AN8" s="6"/>
      <c r="AO8" s="23"/>
    </row>
    <row r="9" spans="1:41" x14ac:dyDescent="0.25">
      <c r="A9" s="8">
        <v>2</v>
      </c>
      <c r="B9" s="6">
        <v>100</v>
      </c>
      <c r="C9" s="8">
        <v>2</v>
      </c>
      <c r="D9" s="9">
        <v>0</v>
      </c>
      <c r="E9" s="6">
        <v>2</v>
      </c>
      <c r="F9" s="6">
        <v>0</v>
      </c>
      <c r="G9" s="8">
        <v>2</v>
      </c>
      <c r="H9" s="9">
        <v>0</v>
      </c>
      <c r="I9" s="6"/>
      <c r="J9" s="8">
        <v>2</v>
      </c>
      <c r="K9" s="9">
        <v>100</v>
      </c>
      <c r="L9" s="8">
        <v>2</v>
      </c>
      <c r="M9" s="9">
        <v>0</v>
      </c>
      <c r="N9" s="8">
        <v>2</v>
      </c>
      <c r="O9" s="9">
        <v>0</v>
      </c>
      <c r="P9" s="8">
        <v>2</v>
      </c>
      <c r="Q9" s="9">
        <v>0</v>
      </c>
      <c r="R9" s="8">
        <v>2</v>
      </c>
      <c r="S9" s="9">
        <v>0</v>
      </c>
      <c r="T9" s="8">
        <v>2</v>
      </c>
      <c r="U9" s="9">
        <v>0</v>
      </c>
      <c r="V9" s="6"/>
      <c r="W9" s="8">
        <v>2</v>
      </c>
      <c r="X9" s="57">
        <v>0</v>
      </c>
      <c r="Y9" s="8">
        <v>2</v>
      </c>
      <c r="Z9" s="6">
        <v>0</v>
      </c>
      <c r="AA9" s="8">
        <v>2</v>
      </c>
      <c r="AB9" s="9">
        <v>0</v>
      </c>
      <c r="AC9" s="6">
        <v>2</v>
      </c>
      <c r="AD9" s="9">
        <v>0</v>
      </c>
      <c r="AE9" s="6"/>
      <c r="AF9" s="6"/>
      <c r="AG9" s="6"/>
      <c r="AH9" s="6"/>
      <c r="AI9" s="65">
        <v>3</v>
      </c>
      <c r="AJ9" s="8">
        <v>0</v>
      </c>
      <c r="AK9" s="67">
        <v>0</v>
      </c>
      <c r="AL9" s="65">
        <v>30</v>
      </c>
      <c r="AM9" s="6"/>
      <c r="AN9" s="6"/>
      <c r="AO9" s="23"/>
    </row>
    <row r="10" spans="1:41" x14ac:dyDescent="0.25">
      <c r="A10" s="8">
        <v>3</v>
      </c>
      <c r="B10" s="6">
        <v>100</v>
      </c>
      <c r="C10" s="8">
        <v>3</v>
      </c>
      <c r="D10" s="9">
        <v>0</v>
      </c>
      <c r="E10" s="6">
        <v>3</v>
      </c>
      <c r="F10" s="6">
        <v>0</v>
      </c>
      <c r="G10" s="8">
        <v>3</v>
      </c>
      <c r="H10" s="9">
        <v>0</v>
      </c>
      <c r="I10" s="6"/>
      <c r="J10" s="8">
        <v>3</v>
      </c>
      <c r="K10" s="9">
        <v>100</v>
      </c>
      <c r="L10" s="8">
        <v>3</v>
      </c>
      <c r="M10" s="9">
        <v>0</v>
      </c>
      <c r="N10" s="8">
        <v>3</v>
      </c>
      <c r="O10" s="9">
        <v>0</v>
      </c>
      <c r="P10" s="8">
        <v>3</v>
      </c>
      <c r="Q10" s="9">
        <v>0</v>
      </c>
      <c r="R10" s="8">
        <v>3</v>
      </c>
      <c r="S10" s="9">
        <v>0</v>
      </c>
      <c r="T10" s="8">
        <v>3</v>
      </c>
      <c r="U10" s="9">
        <v>0</v>
      </c>
      <c r="V10" s="6"/>
      <c r="W10" s="8">
        <v>3</v>
      </c>
      <c r="X10" s="57">
        <v>0</v>
      </c>
      <c r="Y10" s="8">
        <v>3</v>
      </c>
      <c r="Z10" s="6">
        <v>0</v>
      </c>
      <c r="AA10" s="8">
        <v>3</v>
      </c>
      <c r="AB10" s="9">
        <v>0</v>
      </c>
      <c r="AC10" s="6">
        <v>3</v>
      </c>
      <c r="AD10" s="9">
        <v>0</v>
      </c>
      <c r="AE10" s="6"/>
      <c r="AF10" s="6"/>
      <c r="AG10" s="6"/>
      <c r="AH10" s="6"/>
      <c r="AI10" s="65">
        <v>4</v>
      </c>
      <c r="AJ10" s="8">
        <v>0</v>
      </c>
      <c r="AK10" s="65">
        <v>10</v>
      </c>
      <c r="AL10" s="65">
        <v>40</v>
      </c>
      <c r="AM10" s="6"/>
      <c r="AN10" s="6"/>
      <c r="AO10" s="23"/>
    </row>
    <row r="11" spans="1:41" x14ac:dyDescent="0.25">
      <c r="A11" s="8">
        <v>4</v>
      </c>
      <c r="B11" s="6">
        <v>100</v>
      </c>
      <c r="C11" s="8">
        <v>4</v>
      </c>
      <c r="D11" s="9">
        <v>0</v>
      </c>
      <c r="E11" s="6">
        <v>4</v>
      </c>
      <c r="F11" s="6">
        <v>0</v>
      </c>
      <c r="G11" s="8">
        <v>4</v>
      </c>
      <c r="H11" s="9">
        <v>0</v>
      </c>
      <c r="I11" s="6"/>
      <c r="J11" s="8">
        <v>4</v>
      </c>
      <c r="K11" s="9">
        <v>100</v>
      </c>
      <c r="L11" s="8">
        <v>4</v>
      </c>
      <c r="M11" s="9">
        <v>0</v>
      </c>
      <c r="N11" s="8">
        <v>4</v>
      </c>
      <c r="O11" s="9">
        <v>0</v>
      </c>
      <c r="P11" s="8">
        <v>4</v>
      </c>
      <c r="Q11" s="9">
        <v>0</v>
      </c>
      <c r="R11" s="8">
        <v>4</v>
      </c>
      <c r="S11" s="9">
        <v>0</v>
      </c>
      <c r="T11" s="8">
        <v>4</v>
      </c>
      <c r="U11" s="9">
        <v>0</v>
      </c>
      <c r="V11" s="6"/>
      <c r="W11" s="8">
        <v>4</v>
      </c>
      <c r="X11" s="57">
        <v>0</v>
      </c>
      <c r="Y11" s="8">
        <v>4</v>
      </c>
      <c r="Z11" s="6">
        <v>0</v>
      </c>
      <c r="AA11" s="8">
        <v>4</v>
      </c>
      <c r="AB11" s="9">
        <v>0</v>
      </c>
      <c r="AC11" s="6">
        <v>4</v>
      </c>
      <c r="AD11" s="9">
        <v>0</v>
      </c>
      <c r="AE11" s="6"/>
      <c r="AF11" s="6"/>
      <c r="AG11" s="6"/>
      <c r="AH11" s="6"/>
      <c r="AI11" s="65">
        <v>5</v>
      </c>
      <c r="AJ11" s="56">
        <v>0</v>
      </c>
      <c r="AK11" s="67">
        <v>20</v>
      </c>
      <c r="AL11" s="67">
        <v>50</v>
      </c>
      <c r="AM11" s="6"/>
      <c r="AN11" s="6"/>
      <c r="AO11" s="23"/>
    </row>
    <row r="12" spans="1:41" x14ac:dyDescent="0.25">
      <c r="A12" s="8">
        <v>5</v>
      </c>
      <c r="B12" s="6">
        <v>100</v>
      </c>
      <c r="C12" s="8">
        <v>5</v>
      </c>
      <c r="D12" s="9">
        <v>12.5</v>
      </c>
      <c r="E12" s="6">
        <v>5</v>
      </c>
      <c r="F12" s="6">
        <v>25</v>
      </c>
      <c r="G12" s="8">
        <v>5</v>
      </c>
      <c r="H12" s="9">
        <v>0</v>
      </c>
      <c r="I12" s="6"/>
      <c r="J12" s="8">
        <v>5</v>
      </c>
      <c r="K12" s="9">
        <v>100</v>
      </c>
      <c r="L12" s="8">
        <v>5</v>
      </c>
      <c r="M12" s="9">
        <v>25</v>
      </c>
      <c r="N12" s="8">
        <v>5</v>
      </c>
      <c r="O12" s="9">
        <v>0</v>
      </c>
      <c r="P12" s="8">
        <v>5</v>
      </c>
      <c r="Q12" s="9">
        <v>12.5</v>
      </c>
      <c r="R12" s="8">
        <v>5</v>
      </c>
      <c r="S12" s="9">
        <v>12.5</v>
      </c>
      <c r="T12" s="8">
        <v>5</v>
      </c>
      <c r="U12" s="9">
        <v>0</v>
      </c>
      <c r="V12" s="6"/>
      <c r="W12" s="8">
        <v>5</v>
      </c>
      <c r="X12" s="57">
        <v>0</v>
      </c>
      <c r="Y12" s="8">
        <v>5</v>
      </c>
      <c r="Z12" s="6">
        <v>0</v>
      </c>
      <c r="AA12" s="8">
        <v>5</v>
      </c>
      <c r="AB12" s="9">
        <v>0</v>
      </c>
      <c r="AC12" s="6">
        <v>5</v>
      </c>
      <c r="AD12" s="9">
        <v>0</v>
      </c>
      <c r="AE12" s="6"/>
      <c r="AF12" s="6"/>
      <c r="AG12" s="6"/>
      <c r="AH12" s="6"/>
      <c r="AI12" s="65">
        <v>6</v>
      </c>
      <c r="AJ12" s="8">
        <v>10</v>
      </c>
      <c r="AK12" s="65">
        <v>30</v>
      </c>
      <c r="AL12" s="68">
        <v>66.666666666666671</v>
      </c>
      <c r="AM12" s="6"/>
      <c r="AN12" s="6"/>
      <c r="AO12" s="23"/>
    </row>
    <row r="13" spans="1:41" x14ac:dyDescent="0.25">
      <c r="A13" s="8">
        <v>6</v>
      </c>
      <c r="B13" s="6">
        <v>100</v>
      </c>
      <c r="C13" s="8">
        <v>6</v>
      </c>
      <c r="D13" s="9">
        <v>25</v>
      </c>
      <c r="E13" s="6">
        <v>6</v>
      </c>
      <c r="F13" s="6">
        <v>50</v>
      </c>
      <c r="G13" s="8">
        <v>6</v>
      </c>
      <c r="H13" s="9">
        <v>0</v>
      </c>
      <c r="I13" s="6"/>
      <c r="J13" s="8">
        <v>6</v>
      </c>
      <c r="K13" s="9">
        <v>100</v>
      </c>
      <c r="L13" s="8">
        <v>6</v>
      </c>
      <c r="M13" s="9">
        <v>90</v>
      </c>
      <c r="N13" s="8">
        <v>6</v>
      </c>
      <c r="O13" s="9">
        <v>0</v>
      </c>
      <c r="P13" s="8">
        <v>6</v>
      </c>
      <c r="Q13" s="9">
        <v>20</v>
      </c>
      <c r="R13" s="8">
        <v>6</v>
      </c>
      <c r="S13" s="9">
        <v>23.6</v>
      </c>
      <c r="T13" s="8">
        <v>6</v>
      </c>
      <c r="U13" s="9">
        <v>0</v>
      </c>
      <c r="V13" s="6"/>
      <c r="W13" s="8">
        <v>6</v>
      </c>
      <c r="X13" s="57">
        <v>0</v>
      </c>
      <c r="Y13" s="8">
        <v>6</v>
      </c>
      <c r="Z13" s="6">
        <v>0</v>
      </c>
      <c r="AA13" s="8">
        <v>6</v>
      </c>
      <c r="AB13" s="9">
        <v>20</v>
      </c>
      <c r="AC13" s="6">
        <v>6</v>
      </c>
      <c r="AD13" s="9">
        <v>0</v>
      </c>
      <c r="AE13" s="6"/>
      <c r="AF13" s="6"/>
      <c r="AG13" s="6"/>
      <c r="AH13" s="6"/>
      <c r="AI13" s="65">
        <v>7</v>
      </c>
      <c r="AJ13" s="56">
        <v>20</v>
      </c>
      <c r="AK13" s="65">
        <v>40</v>
      </c>
      <c r="AL13" s="68">
        <v>83.333333333333343</v>
      </c>
      <c r="AM13" s="6"/>
      <c r="AN13" s="6"/>
      <c r="AO13" s="23"/>
    </row>
    <row r="14" spans="1:41" x14ac:dyDescent="0.25">
      <c r="A14" s="8">
        <v>7</v>
      </c>
      <c r="B14" s="6">
        <v>100</v>
      </c>
      <c r="C14" s="8">
        <v>7</v>
      </c>
      <c r="D14" s="9">
        <v>37.5</v>
      </c>
      <c r="E14" s="6">
        <v>7</v>
      </c>
      <c r="F14" s="6">
        <v>75</v>
      </c>
      <c r="G14" s="8">
        <v>7</v>
      </c>
      <c r="H14" s="9">
        <v>0</v>
      </c>
      <c r="I14" s="6"/>
      <c r="J14" s="8">
        <v>7</v>
      </c>
      <c r="K14" s="9">
        <v>100</v>
      </c>
      <c r="L14" s="8">
        <v>7</v>
      </c>
      <c r="M14" s="9">
        <v>100</v>
      </c>
      <c r="N14" s="8">
        <v>7</v>
      </c>
      <c r="O14" s="9">
        <v>0</v>
      </c>
      <c r="P14" s="8">
        <v>7</v>
      </c>
      <c r="Q14" s="9">
        <v>27.5</v>
      </c>
      <c r="R14" s="8">
        <v>7</v>
      </c>
      <c r="S14" s="9">
        <v>34.6</v>
      </c>
      <c r="T14" s="8">
        <v>7</v>
      </c>
      <c r="U14" s="9">
        <v>0</v>
      </c>
      <c r="V14" s="6"/>
      <c r="W14" s="8">
        <v>7</v>
      </c>
      <c r="X14" s="57">
        <v>0</v>
      </c>
      <c r="Y14" s="8">
        <v>7</v>
      </c>
      <c r="Z14" s="6">
        <v>0</v>
      </c>
      <c r="AA14" s="8">
        <v>7</v>
      </c>
      <c r="AB14" s="9">
        <v>40</v>
      </c>
      <c r="AC14" s="6">
        <v>7</v>
      </c>
      <c r="AD14" s="9">
        <v>0</v>
      </c>
      <c r="AE14" s="6"/>
      <c r="AF14" s="6"/>
      <c r="AG14" s="6"/>
      <c r="AH14" s="6"/>
      <c r="AI14" s="65">
        <v>8</v>
      </c>
      <c r="AJ14" s="8">
        <v>30</v>
      </c>
      <c r="AK14" s="67">
        <v>50</v>
      </c>
      <c r="AL14" s="67">
        <v>100</v>
      </c>
      <c r="AM14" s="6"/>
      <c r="AN14" s="6"/>
      <c r="AO14" s="23"/>
    </row>
    <row r="15" spans="1:41" x14ac:dyDescent="0.25">
      <c r="A15" s="8">
        <v>8</v>
      </c>
      <c r="B15" s="6">
        <v>100</v>
      </c>
      <c r="C15" s="8">
        <v>8</v>
      </c>
      <c r="D15" s="9">
        <v>50</v>
      </c>
      <c r="E15" s="6">
        <v>8</v>
      </c>
      <c r="F15" s="6">
        <v>100</v>
      </c>
      <c r="G15" s="8">
        <v>8</v>
      </c>
      <c r="H15" s="9">
        <v>0</v>
      </c>
      <c r="I15" s="6"/>
      <c r="J15" s="8">
        <v>8</v>
      </c>
      <c r="K15" s="9">
        <v>100</v>
      </c>
      <c r="L15" s="8">
        <v>8</v>
      </c>
      <c r="M15" s="9">
        <v>100</v>
      </c>
      <c r="N15" s="8">
        <v>8</v>
      </c>
      <c r="O15" s="9">
        <v>0</v>
      </c>
      <c r="P15" s="8">
        <v>8</v>
      </c>
      <c r="Q15" s="9">
        <v>35</v>
      </c>
      <c r="R15" s="8">
        <v>8</v>
      </c>
      <c r="S15" s="9">
        <v>45.7</v>
      </c>
      <c r="T15" s="8">
        <v>8</v>
      </c>
      <c r="U15" s="9">
        <v>0</v>
      </c>
      <c r="V15" s="6"/>
      <c r="W15" s="8">
        <v>8</v>
      </c>
      <c r="X15" s="57">
        <v>0</v>
      </c>
      <c r="Y15" s="8">
        <v>8</v>
      </c>
      <c r="Z15" s="6">
        <v>0</v>
      </c>
      <c r="AA15" s="8">
        <v>8</v>
      </c>
      <c r="AB15" s="9">
        <v>60</v>
      </c>
      <c r="AC15" s="6">
        <v>8</v>
      </c>
      <c r="AD15" s="9">
        <v>0</v>
      </c>
      <c r="AE15" s="6"/>
      <c r="AF15" s="6"/>
      <c r="AG15" s="6"/>
      <c r="AH15" s="6"/>
      <c r="AI15" s="65">
        <v>9</v>
      </c>
      <c r="AJ15" s="8">
        <v>40</v>
      </c>
      <c r="AK15" s="68">
        <v>57.142857142857146</v>
      </c>
      <c r="AL15" s="65">
        <v>100</v>
      </c>
      <c r="AM15" s="6"/>
      <c r="AN15" s="6"/>
      <c r="AO15" s="23"/>
    </row>
    <row r="16" spans="1:41" x14ac:dyDescent="0.25">
      <c r="A16" s="8">
        <v>9</v>
      </c>
      <c r="B16" s="6">
        <v>100</v>
      </c>
      <c r="C16" s="8">
        <v>9</v>
      </c>
      <c r="D16" s="9">
        <v>62.5</v>
      </c>
      <c r="E16" s="6">
        <v>9</v>
      </c>
      <c r="F16" s="6">
        <v>100</v>
      </c>
      <c r="G16" s="8">
        <v>9</v>
      </c>
      <c r="H16" s="9">
        <v>0</v>
      </c>
      <c r="I16" s="6"/>
      <c r="J16" s="8">
        <v>9</v>
      </c>
      <c r="K16" s="9">
        <v>100</v>
      </c>
      <c r="L16" s="8">
        <v>9</v>
      </c>
      <c r="M16" s="9">
        <v>100</v>
      </c>
      <c r="N16" s="8">
        <v>9</v>
      </c>
      <c r="O16" s="9">
        <v>0</v>
      </c>
      <c r="P16" s="8">
        <v>9</v>
      </c>
      <c r="Q16" s="9">
        <v>42.5</v>
      </c>
      <c r="R16" s="8">
        <v>9</v>
      </c>
      <c r="S16" s="9">
        <v>56.7</v>
      </c>
      <c r="T16" s="8">
        <v>9</v>
      </c>
      <c r="U16" s="9">
        <v>0</v>
      </c>
      <c r="V16" s="6"/>
      <c r="W16" s="8">
        <v>9</v>
      </c>
      <c r="X16" s="57">
        <v>0</v>
      </c>
      <c r="Y16" s="8">
        <v>9</v>
      </c>
      <c r="Z16" s="61">
        <v>14.285714285714286</v>
      </c>
      <c r="AA16" s="8">
        <v>9</v>
      </c>
      <c r="AB16" s="9">
        <v>80</v>
      </c>
      <c r="AC16" s="6">
        <v>9</v>
      </c>
      <c r="AD16" s="60">
        <v>14.285714285714286</v>
      </c>
      <c r="AE16" s="6"/>
      <c r="AF16" s="6"/>
      <c r="AG16" s="6"/>
      <c r="AH16" s="6"/>
      <c r="AI16" s="65">
        <v>10</v>
      </c>
      <c r="AJ16" s="56">
        <v>50</v>
      </c>
      <c r="AK16" s="68">
        <v>64.285714285714292</v>
      </c>
      <c r="AL16" s="65">
        <v>100</v>
      </c>
      <c r="AM16" s="6"/>
      <c r="AN16" s="6"/>
      <c r="AO16" s="23"/>
    </row>
    <row r="17" spans="1:41" x14ac:dyDescent="0.25">
      <c r="A17" s="8">
        <v>10</v>
      </c>
      <c r="B17" s="6">
        <v>100</v>
      </c>
      <c r="C17" s="8">
        <v>10</v>
      </c>
      <c r="D17" s="9">
        <v>75</v>
      </c>
      <c r="E17" s="6">
        <v>10</v>
      </c>
      <c r="F17" s="6">
        <v>100</v>
      </c>
      <c r="G17" s="8">
        <v>10</v>
      </c>
      <c r="H17" s="9">
        <v>0</v>
      </c>
      <c r="I17" s="6"/>
      <c r="J17" s="8">
        <v>10</v>
      </c>
      <c r="K17" s="9">
        <v>100</v>
      </c>
      <c r="L17" s="8">
        <v>10</v>
      </c>
      <c r="M17" s="9">
        <v>100</v>
      </c>
      <c r="N17" s="8">
        <v>10</v>
      </c>
      <c r="O17" s="9">
        <v>25</v>
      </c>
      <c r="P17" s="8">
        <v>10</v>
      </c>
      <c r="Q17" s="9">
        <v>50</v>
      </c>
      <c r="R17" s="8">
        <v>10</v>
      </c>
      <c r="S17" s="9">
        <v>67.8</v>
      </c>
      <c r="T17" s="8">
        <v>10</v>
      </c>
      <c r="U17" s="9">
        <v>0</v>
      </c>
      <c r="V17" s="6"/>
      <c r="W17" s="8">
        <v>10</v>
      </c>
      <c r="X17" s="57">
        <v>0</v>
      </c>
      <c r="Y17" s="8">
        <v>10</v>
      </c>
      <c r="Z17" s="61">
        <v>28.571428571428573</v>
      </c>
      <c r="AA17" s="8">
        <v>10</v>
      </c>
      <c r="AB17" s="9">
        <v>100</v>
      </c>
      <c r="AC17" s="6">
        <v>10</v>
      </c>
      <c r="AD17" s="60">
        <v>28.571428571428573</v>
      </c>
      <c r="AE17" s="6"/>
      <c r="AF17" s="6"/>
      <c r="AG17" s="6"/>
      <c r="AH17" s="6"/>
      <c r="AI17" s="65">
        <v>11</v>
      </c>
      <c r="AJ17" s="8">
        <v>55</v>
      </c>
      <c r="AK17" s="68">
        <v>71.428571428571431</v>
      </c>
      <c r="AL17" s="65">
        <v>100</v>
      </c>
      <c r="AM17" s="6"/>
      <c r="AN17" s="6"/>
      <c r="AO17" s="23"/>
    </row>
    <row r="18" spans="1:41" x14ac:dyDescent="0.25">
      <c r="A18" s="8">
        <v>11</v>
      </c>
      <c r="B18" s="6">
        <v>100</v>
      </c>
      <c r="C18" s="8">
        <v>11</v>
      </c>
      <c r="D18" s="9">
        <v>87.5</v>
      </c>
      <c r="E18" s="6">
        <v>11</v>
      </c>
      <c r="F18" s="6">
        <v>100</v>
      </c>
      <c r="G18" s="8">
        <v>11</v>
      </c>
      <c r="H18" s="9">
        <v>0</v>
      </c>
      <c r="I18" s="6"/>
      <c r="J18" s="8">
        <v>11</v>
      </c>
      <c r="K18" s="9">
        <v>100</v>
      </c>
      <c r="L18" s="8">
        <v>11</v>
      </c>
      <c r="M18" s="9">
        <v>100</v>
      </c>
      <c r="N18" s="8">
        <v>11</v>
      </c>
      <c r="O18" s="9">
        <v>42.5</v>
      </c>
      <c r="P18" s="8">
        <v>11</v>
      </c>
      <c r="Q18" s="9">
        <v>57.5</v>
      </c>
      <c r="R18" s="8">
        <v>11</v>
      </c>
      <c r="S18" s="9">
        <v>78.900000000000006</v>
      </c>
      <c r="T18" s="8">
        <v>11</v>
      </c>
      <c r="U18" s="9">
        <v>0</v>
      </c>
      <c r="V18" s="6"/>
      <c r="W18" s="8">
        <v>11</v>
      </c>
      <c r="X18" s="60">
        <v>6.25</v>
      </c>
      <c r="Y18" s="8">
        <v>11</v>
      </c>
      <c r="Z18" s="61">
        <v>42.857142857142861</v>
      </c>
      <c r="AA18" s="8">
        <v>11</v>
      </c>
      <c r="AB18" s="9">
        <v>100</v>
      </c>
      <c r="AC18" s="6">
        <v>11</v>
      </c>
      <c r="AD18" s="60">
        <v>42.857142857142861</v>
      </c>
      <c r="AE18" s="6"/>
      <c r="AF18" s="6"/>
      <c r="AG18" s="6"/>
      <c r="AH18" s="6"/>
      <c r="AI18" s="65">
        <v>12</v>
      </c>
      <c r="AJ18" s="8">
        <v>60</v>
      </c>
      <c r="AK18" s="68">
        <v>78.571428571428569</v>
      </c>
      <c r="AL18" s="65">
        <v>100</v>
      </c>
      <c r="AM18" s="6"/>
      <c r="AN18" s="6"/>
      <c r="AO18" s="23"/>
    </row>
    <row r="19" spans="1:41" x14ac:dyDescent="0.25">
      <c r="A19" s="8">
        <v>12</v>
      </c>
      <c r="B19" s="6">
        <v>100</v>
      </c>
      <c r="C19" s="8">
        <v>12</v>
      </c>
      <c r="D19" s="9">
        <v>100</v>
      </c>
      <c r="E19" s="6">
        <v>12</v>
      </c>
      <c r="F19" s="6">
        <v>100</v>
      </c>
      <c r="G19" s="8">
        <v>12</v>
      </c>
      <c r="H19" s="9">
        <v>0</v>
      </c>
      <c r="I19" s="6"/>
      <c r="J19" s="8">
        <v>12</v>
      </c>
      <c r="K19" s="9">
        <v>100</v>
      </c>
      <c r="L19" s="8">
        <v>12</v>
      </c>
      <c r="M19" s="9">
        <v>100</v>
      </c>
      <c r="N19" s="8">
        <v>12</v>
      </c>
      <c r="O19" s="9">
        <v>60</v>
      </c>
      <c r="P19" s="8">
        <v>12</v>
      </c>
      <c r="Q19" s="9">
        <v>65</v>
      </c>
      <c r="R19" s="8">
        <v>12</v>
      </c>
      <c r="S19" s="9">
        <v>90</v>
      </c>
      <c r="T19" s="8">
        <v>12</v>
      </c>
      <c r="U19" s="9">
        <v>0</v>
      </c>
      <c r="V19" s="6"/>
      <c r="W19" s="8">
        <v>12</v>
      </c>
      <c r="X19" s="60">
        <v>12.65</v>
      </c>
      <c r="Y19" s="8">
        <v>12</v>
      </c>
      <c r="Z19" s="61">
        <v>57.142857142857146</v>
      </c>
      <c r="AA19" s="8">
        <v>12</v>
      </c>
      <c r="AB19" s="9">
        <v>100</v>
      </c>
      <c r="AC19" s="6">
        <v>12</v>
      </c>
      <c r="AD19" s="60">
        <v>57.142857142857146</v>
      </c>
      <c r="AE19" s="6"/>
      <c r="AF19" s="6"/>
      <c r="AG19" s="6"/>
      <c r="AH19" s="6"/>
      <c r="AI19" s="65">
        <v>13</v>
      </c>
      <c r="AJ19" s="8">
        <v>65</v>
      </c>
      <c r="AK19" s="68">
        <v>85.714285714285708</v>
      </c>
      <c r="AL19" s="65">
        <v>100</v>
      </c>
      <c r="AM19" s="6"/>
      <c r="AN19" s="6"/>
      <c r="AO19" s="23"/>
    </row>
    <row r="20" spans="1:41" x14ac:dyDescent="0.25">
      <c r="A20" s="8">
        <v>13</v>
      </c>
      <c r="B20" s="6">
        <v>100</v>
      </c>
      <c r="C20" s="8">
        <v>13</v>
      </c>
      <c r="D20" s="9">
        <v>100</v>
      </c>
      <c r="E20" s="6">
        <v>13</v>
      </c>
      <c r="F20" s="6">
        <v>100</v>
      </c>
      <c r="G20" s="8">
        <v>13</v>
      </c>
      <c r="H20" s="9">
        <v>0</v>
      </c>
      <c r="I20" s="6"/>
      <c r="J20" s="8">
        <v>13</v>
      </c>
      <c r="K20" s="9">
        <v>100</v>
      </c>
      <c r="L20" s="8">
        <v>13</v>
      </c>
      <c r="M20" s="9">
        <v>100</v>
      </c>
      <c r="N20" s="8">
        <v>13</v>
      </c>
      <c r="O20" s="9">
        <v>77.5</v>
      </c>
      <c r="P20" s="8">
        <v>13</v>
      </c>
      <c r="Q20" s="9">
        <v>72.5</v>
      </c>
      <c r="R20" s="8">
        <v>13</v>
      </c>
      <c r="S20" s="9">
        <v>100</v>
      </c>
      <c r="T20" s="8">
        <v>13</v>
      </c>
      <c r="U20" s="9">
        <v>0</v>
      </c>
      <c r="V20" s="6"/>
      <c r="W20" s="8">
        <v>13</v>
      </c>
      <c r="X20" s="60">
        <v>19.05</v>
      </c>
      <c r="Y20" s="8">
        <v>13</v>
      </c>
      <c r="Z20" s="61">
        <v>71.428571428571431</v>
      </c>
      <c r="AA20" s="8">
        <v>13</v>
      </c>
      <c r="AB20" s="9">
        <v>100</v>
      </c>
      <c r="AC20" s="6">
        <v>13</v>
      </c>
      <c r="AD20" s="60">
        <v>71.428571428571431</v>
      </c>
      <c r="AE20" s="6"/>
      <c r="AF20" s="6"/>
      <c r="AG20" s="6"/>
      <c r="AH20" s="6"/>
      <c r="AI20" s="65">
        <v>14</v>
      </c>
      <c r="AJ20" s="8">
        <v>70</v>
      </c>
      <c r="AK20" s="68">
        <v>92.857142857142847</v>
      </c>
      <c r="AL20" s="65">
        <v>100</v>
      </c>
      <c r="AM20" s="6"/>
      <c r="AN20" s="6"/>
      <c r="AO20" s="23"/>
    </row>
    <row r="21" spans="1:41" x14ac:dyDescent="0.25">
      <c r="A21" s="8">
        <v>14</v>
      </c>
      <c r="B21" s="6">
        <v>100</v>
      </c>
      <c r="C21" s="8">
        <v>14</v>
      </c>
      <c r="D21" s="9">
        <v>100</v>
      </c>
      <c r="E21" s="6">
        <v>14</v>
      </c>
      <c r="F21" s="6">
        <v>100</v>
      </c>
      <c r="G21" s="8">
        <v>14</v>
      </c>
      <c r="H21" s="9">
        <v>0</v>
      </c>
      <c r="I21" s="6"/>
      <c r="J21" s="8">
        <v>14</v>
      </c>
      <c r="K21" s="9">
        <v>100</v>
      </c>
      <c r="L21" s="8">
        <v>14</v>
      </c>
      <c r="M21" s="9">
        <v>100</v>
      </c>
      <c r="N21" s="8">
        <v>14</v>
      </c>
      <c r="O21" s="9">
        <v>95</v>
      </c>
      <c r="P21" s="8">
        <v>14</v>
      </c>
      <c r="Q21" s="9">
        <v>80</v>
      </c>
      <c r="R21" s="8">
        <v>14</v>
      </c>
      <c r="S21" s="9">
        <v>100</v>
      </c>
      <c r="T21" s="8">
        <v>14</v>
      </c>
      <c r="U21" s="9">
        <v>0</v>
      </c>
      <c r="V21" s="6"/>
      <c r="W21" s="8">
        <v>14</v>
      </c>
      <c r="X21" s="60">
        <v>25.450000000000003</v>
      </c>
      <c r="Y21" s="8">
        <v>14</v>
      </c>
      <c r="Z21" s="61">
        <v>85.714285714285722</v>
      </c>
      <c r="AA21" s="8">
        <v>14</v>
      </c>
      <c r="AB21" s="9">
        <v>100</v>
      </c>
      <c r="AC21" s="6">
        <v>14</v>
      </c>
      <c r="AD21" s="60">
        <v>85.714285714285722</v>
      </c>
      <c r="AE21" s="6"/>
      <c r="AF21" s="6"/>
      <c r="AG21" s="6"/>
      <c r="AH21" s="6"/>
      <c r="AI21" s="65">
        <v>15</v>
      </c>
      <c r="AJ21" s="8">
        <v>75</v>
      </c>
      <c r="AK21" s="67">
        <v>100</v>
      </c>
      <c r="AL21" s="65">
        <v>100</v>
      </c>
      <c r="AM21" s="6"/>
      <c r="AN21" s="6"/>
      <c r="AO21" s="23"/>
    </row>
    <row r="22" spans="1:41" x14ac:dyDescent="0.25">
      <c r="A22" s="8">
        <v>15</v>
      </c>
      <c r="B22" s="6">
        <v>100</v>
      </c>
      <c r="C22" s="8">
        <v>15</v>
      </c>
      <c r="D22" s="9">
        <v>100</v>
      </c>
      <c r="E22" s="6">
        <v>15</v>
      </c>
      <c r="F22" s="6">
        <v>100</v>
      </c>
      <c r="G22" s="8">
        <v>15</v>
      </c>
      <c r="H22" s="9">
        <v>0</v>
      </c>
      <c r="I22" s="6"/>
      <c r="J22" s="8">
        <v>15</v>
      </c>
      <c r="K22" s="9">
        <v>100</v>
      </c>
      <c r="L22" s="8">
        <v>15</v>
      </c>
      <c r="M22" s="9">
        <v>100</v>
      </c>
      <c r="N22" s="8">
        <v>15</v>
      </c>
      <c r="O22" s="9">
        <v>100</v>
      </c>
      <c r="P22" s="8">
        <v>15</v>
      </c>
      <c r="Q22" s="9">
        <v>87.5</v>
      </c>
      <c r="R22" s="8">
        <v>15</v>
      </c>
      <c r="S22" s="9">
        <v>100</v>
      </c>
      <c r="T22" s="8">
        <v>15</v>
      </c>
      <c r="U22" s="9">
        <v>0</v>
      </c>
      <c r="V22" s="6"/>
      <c r="W22" s="8">
        <v>15</v>
      </c>
      <c r="X22" s="60">
        <v>31.85</v>
      </c>
      <c r="Y22" s="8">
        <v>15</v>
      </c>
      <c r="Z22" s="6">
        <v>100.00000000000001</v>
      </c>
      <c r="AA22" s="8">
        <v>15</v>
      </c>
      <c r="AB22" s="9">
        <v>100</v>
      </c>
      <c r="AC22" s="6">
        <v>15</v>
      </c>
      <c r="AD22" s="9">
        <v>100.00000000000001</v>
      </c>
      <c r="AE22" s="6"/>
      <c r="AF22" s="6"/>
      <c r="AG22" s="6"/>
      <c r="AH22" s="6"/>
      <c r="AI22" s="65">
        <v>16</v>
      </c>
      <c r="AJ22" s="8">
        <v>80</v>
      </c>
      <c r="AK22" s="65">
        <v>100</v>
      </c>
      <c r="AL22" s="65">
        <v>100</v>
      </c>
      <c r="AM22" s="6"/>
      <c r="AN22" s="6"/>
      <c r="AO22" s="23"/>
    </row>
    <row r="23" spans="1:41" x14ac:dyDescent="0.25">
      <c r="A23" s="8">
        <v>16</v>
      </c>
      <c r="B23" s="6">
        <v>100</v>
      </c>
      <c r="C23" s="8">
        <v>16</v>
      </c>
      <c r="D23" s="9">
        <v>100</v>
      </c>
      <c r="E23" s="6">
        <v>16</v>
      </c>
      <c r="F23" s="6">
        <v>100</v>
      </c>
      <c r="G23" s="8">
        <v>16</v>
      </c>
      <c r="H23" s="9">
        <v>0</v>
      </c>
      <c r="I23" s="6"/>
      <c r="J23" s="8">
        <v>16</v>
      </c>
      <c r="K23" s="9">
        <v>100</v>
      </c>
      <c r="L23" s="8">
        <v>16</v>
      </c>
      <c r="M23" s="9">
        <v>100</v>
      </c>
      <c r="N23" s="8">
        <v>16</v>
      </c>
      <c r="O23" s="9">
        <v>100</v>
      </c>
      <c r="P23" s="8">
        <v>16</v>
      </c>
      <c r="Q23" s="9">
        <v>95</v>
      </c>
      <c r="R23" s="8">
        <v>16</v>
      </c>
      <c r="S23" s="9">
        <v>100</v>
      </c>
      <c r="T23" s="8">
        <v>16</v>
      </c>
      <c r="U23" s="9">
        <v>0</v>
      </c>
      <c r="V23" s="6"/>
      <c r="W23" s="8">
        <v>16</v>
      </c>
      <c r="X23" s="60">
        <v>38.25</v>
      </c>
      <c r="Y23" s="8">
        <v>16</v>
      </c>
      <c r="Z23" s="6">
        <v>100</v>
      </c>
      <c r="AA23" s="8">
        <v>16</v>
      </c>
      <c r="AB23" s="9">
        <v>100</v>
      </c>
      <c r="AC23" s="6">
        <v>16</v>
      </c>
      <c r="AD23" s="9">
        <v>100</v>
      </c>
      <c r="AE23" s="6"/>
      <c r="AF23" s="6"/>
      <c r="AG23" s="6"/>
      <c r="AH23" s="6"/>
      <c r="AI23" s="65">
        <v>17</v>
      </c>
      <c r="AJ23" s="8">
        <v>85</v>
      </c>
      <c r="AK23" s="65">
        <v>100</v>
      </c>
      <c r="AL23" s="65">
        <v>100</v>
      </c>
      <c r="AM23" s="6"/>
      <c r="AN23" s="6"/>
      <c r="AO23" s="23"/>
    </row>
    <row r="24" spans="1:41" x14ac:dyDescent="0.25">
      <c r="A24" s="8">
        <v>17</v>
      </c>
      <c r="B24" s="6">
        <v>100</v>
      </c>
      <c r="C24" s="8">
        <v>17</v>
      </c>
      <c r="D24" s="9">
        <v>100</v>
      </c>
      <c r="E24" s="6">
        <v>17</v>
      </c>
      <c r="F24" s="6">
        <v>100</v>
      </c>
      <c r="G24" s="8">
        <v>17</v>
      </c>
      <c r="H24" s="9">
        <v>0</v>
      </c>
      <c r="I24" s="6"/>
      <c r="J24" s="8">
        <v>17</v>
      </c>
      <c r="K24" s="9">
        <v>100</v>
      </c>
      <c r="L24" s="8">
        <v>17</v>
      </c>
      <c r="M24" s="9">
        <v>100</v>
      </c>
      <c r="N24" s="8">
        <v>17</v>
      </c>
      <c r="O24" s="9">
        <v>100</v>
      </c>
      <c r="P24" s="8">
        <v>17</v>
      </c>
      <c r="Q24" s="9">
        <v>100</v>
      </c>
      <c r="R24" s="8">
        <v>17</v>
      </c>
      <c r="S24" s="9">
        <v>100</v>
      </c>
      <c r="T24" s="8">
        <v>17</v>
      </c>
      <c r="U24" s="9">
        <v>0</v>
      </c>
      <c r="V24" s="6"/>
      <c r="W24" s="8">
        <v>17</v>
      </c>
      <c r="X24" s="60">
        <v>44.65</v>
      </c>
      <c r="Y24" s="8">
        <v>17</v>
      </c>
      <c r="Z24" s="6">
        <v>100</v>
      </c>
      <c r="AA24" s="8">
        <v>17</v>
      </c>
      <c r="AB24" s="9">
        <v>100</v>
      </c>
      <c r="AC24" s="6">
        <v>17</v>
      </c>
      <c r="AD24" s="9">
        <v>100</v>
      </c>
      <c r="AE24" s="6"/>
      <c r="AF24" s="6"/>
      <c r="AG24" s="6"/>
      <c r="AH24" s="6"/>
      <c r="AI24" s="65">
        <v>18</v>
      </c>
      <c r="AJ24" s="8">
        <v>90</v>
      </c>
      <c r="AK24" s="65">
        <v>100</v>
      </c>
      <c r="AL24" s="65">
        <v>100</v>
      </c>
      <c r="AM24" s="6"/>
      <c r="AN24" s="6"/>
      <c r="AO24" s="23"/>
    </row>
    <row r="25" spans="1:41" x14ac:dyDescent="0.25">
      <c r="A25" s="8">
        <v>18</v>
      </c>
      <c r="B25" s="6">
        <v>100</v>
      </c>
      <c r="C25" s="8">
        <v>18</v>
      </c>
      <c r="D25" s="9">
        <v>100</v>
      </c>
      <c r="E25" s="6">
        <v>18</v>
      </c>
      <c r="F25" s="6">
        <v>100</v>
      </c>
      <c r="G25" s="8">
        <v>18</v>
      </c>
      <c r="H25" s="9">
        <v>0</v>
      </c>
      <c r="I25" s="6"/>
      <c r="J25" s="8">
        <v>18</v>
      </c>
      <c r="K25" s="9">
        <v>100</v>
      </c>
      <c r="L25" s="8">
        <v>18</v>
      </c>
      <c r="M25" s="9">
        <v>100</v>
      </c>
      <c r="N25" s="8">
        <v>18</v>
      </c>
      <c r="O25" s="9">
        <v>100</v>
      </c>
      <c r="P25" s="8">
        <v>18</v>
      </c>
      <c r="Q25" s="9">
        <v>100</v>
      </c>
      <c r="R25" s="8">
        <v>18</v>
      </c>
      <c r="S25" s="9">
        <v>100</v>
      </c>
      <c r="T25" s="8">
        <v>18</v>
      </c>
      <c r="U25" s="9">
        <v>0</v>
      </c>
      <c r="V25" s="6"/>
      <c r="W25" s="8">
        <v>18</v>
      </c>
      <c r="X25" s="60">
        <v>51.05</v>
      </c>
      <c r="Y25" s="8">
        <v>18</v>
      </c>
      <c r="Z25" s="6">
        <v>100</v>
      </c>
      <c r="AA25" s="8">
        <v>18</v>
      </c>
      <c r="AB25" s="9">
        <v>100</v>
      </c>
      <c r="AC25" s="6">
        <v>18</v>
      </c>
      <c r="AD25" s="9">
        <v>100</v>
      </c>
      <c r="AE25" s="6"/>
      <c r="AF25" s="6"/>
      <c r="AG25" s="6"/>
      <c r="AH25" s="6"/>
      <c r="AI25" s="65">
        <v>19</v>
      </c>
      <c r="AJ25" s="8">
        <v>95</v>
      </c>
      <c r="AK25" s="65">
        <v>100</v>
      </c>
      <c r="AL25" s="65">
        <v>100</v>
      </c>
      <c r="AM25" s="6"/>
      <c r="AN25" s="6"/>
      <c r="AO25" s="23"/>
    </row>
    <row r="26" spans="1:41" x14ac:dyDescent="0.25">
      <c r="A26" s="8">
        <v>19</v>
      </c>
      <c r="B26" s="6">
        <v>100</v>
      </c>
      <c r="C26" s="8">
        <v>19</v>
      </c>
      <c r="D26" s="9">
        <v>100</v>
      </c>
      <c r="E26" s="6">
        <v>19</v>
      </c>
      <c r="F26" s="6">
        <v>100</v>
      </c>
      <c r="G26" s="8">
        <v>19</v>
      </c>
      <c r="H26" s="9">
        <v>0</v>
      </c>
      <c r="I26" s="6"/>
      <c r="J26" s="8">
        <v>19</v>
      </c>
      <c r="K26" s="9">
        <v>100</v>
      </c>
      <c r="L26" s="8">
        <v>19</v>
      </c>
      <c r="M26" s="9">
        <v>100</v>
      </c>
      <c r="N26" s="8">
        <v>19</v>
      </c>
      <c r="O26" s="9">
        <v>100</v>
      </c>
      <c r="P26" s="8">
        <v>19</v>
      </c>
      <c r="Q26" s="9">
        <v>100</v>
      </c>
      <c r="R26" s="8">
        <v>19</v>
      </c>
      <c r="S26" s="9">
        <v>100</v>
      </c>
      <c r="T26" s="8">
        <v>19</v>
      </c>
      <c r="U26" s="9">
        <v>0</v>
      </c>
      <c r="V26" s="6"/>
      <c r="W26" s="8">
        <v>19</v>
      </c>
      <c r="X26" s="60">
        <v>57.449999999999996</v>
      </c>
      <c r="Y26" s="8">
        <v>19</v>
      </c>
      <c r="Z26" s="6">
        <v>100</v>
      </c>
      <c r="AA26" s="8">
        <v>19</v>
      </c>
      <c r="AB26" s="9">
        <v>100</v>
      </c>
      <c r="AC26" s="6">
        <v>19</v>
      </c>
      <c r="AD26" s="9">
        <v>100</v>
      </c>
      <c r="AE26" s="6"/>
      <c r="AF26" s="6"/>
      <c r="AG26" s="6"/>
      <c r="AH26" s="6"/>
      <c r="AI26" s="65">
        <v>20</v>
      </c>
      <c r="AJ26" s="56">
        <v>100</v>
      </c>
      <c r="AK26" s="65">
        <v>100</v>
      </c>
      <c r="AL26" s="65">
        <v>100</v>
      </c>
      <c r="AM26" s="6"/>
      <c r="AN26" s="6"/>
      <c r="AO26" s="23"/>
    </row>
    <row r="27" spans="1:41" x14ac:dyDescent="0.25">
      <c r="A27" s="10">
        <v>20</v>
      </c>
      <c r="B27" s="7">
        <v>100</v>
      </c>
      <c r="C27" s="10">
        <v>20</v>
      </c>
      <c r="D27" s="17">
        <v>100</v>
      </c>
      <c r="E27" s="7">
        <v>20</v>
      </c>
      <c r="F27" s="7">
        <v>100</v>
      </c>
      <c r="G27" s="10">
        <v>20</v>
      </c>
      <c r="H27" s="17">
        <v>0</v>
      </c>
      <c r="I27" s="6"/>
      <c r="J27" s="10">
        <v>20</v>
      </c>
      <c r="K27" s="17">
        <v>100</v>
      </c>
      <c r="L27" s="10">
        <v>20</v>
      </c>
      <c r="M27" s="17">
        <v>100</v>
      </c>
      <c r="N27" s="10">
        <v>20</v>
      </c>
      <c r="O27" s="17">
        <v>100</v>
      </c>
      <c r="P27" s="10">
        <v>20</v>
      </c>
      <c r="Q27" s="17">
        <v>100</v>
      </c>
      <c r="R27" s="10">
        <v>20</v>
      </c>
      <c r="S27" s="17">
        <v>100</v>
      </c>
      <c r="T27" s="10">
        <v>20</v>
      </c>
      <c r="U27" s="17">
        <v>0</v>
      </c>
      <c r="V27" s="6"/>
      <c r="W27" s="8">
        <v>20</v>
      </c>
      <c r="X27" s="60">
        <v>63.849999999999994</v>
      </c>
      <c r="Y27" s="8">
        <v>20</v>
      </c>
      <c r="Z27" s="6">
        <v>100</v>
      </c>
      <c r="AA27" s="8">
        <v>20</v>
      </c>
      <c r="AB27" s="9">
        <v>100</v>
      </c>
      <c r="AC27" s="6">
        <v>20</v>
      </c>
      <c r="AD27" s="9">
        <v>100</v>
      </c>
      <c r="AE27" s="6"/>
      <c r="AF27" s="6"/>
      <c r="AG27" s="6"/>
      <c r="AH27" s="6"/>
      <c r="AI27" s="65">
        <v>21</v>
      </c>
      <c r="AJ27" s="8">
        <v>100</v>
      </c>
      <c r="AK27" s="65">
        <v>100</v>
      </c>
      <c r="AL27" s="65">
        <v>100</v>
      </c>
      <c r="AM27" s="6"/>
      <c r="AN27" s="6"/>
      <c r="AO27" s="23"/>
    </row>
    <row r="28" spans="1:41" x14ac:dyDescent="0.25">
      <c r="A28" s="13"/>
      <c r="B28" s="11"/>
      <c r="C28" s="11"/>
      <c r="D28" s="11"/>
      <c r="E28" s="11"/>
      <c r="F28" s="11"/>
      <c r="G28" s="11"/>
      <c r="H28" s="14"/>
      <c r="I28" s="6"/>
      <c r="J28" s="8"/>
      <c r="K28" s="6"/>
      <c r="L28" s="6"/>
      <c r="M28" s="6"/>
      <c r="N28" s="6"/>
      <c r="O28" s="6"/>
      <c r="P28" s="6"/>
      <c r="Q28" s="6"/>
      <c r="R28" s="6"/>
      <c r="S28" s="6"/>
      <c r="T28" s="6"/>
      <c r="U28" s="9"/>
      <c r="V28" s="6"/>
      <c r="W28" s="8">
        <v>21</v>
      </c>
      <c r="X28" s="60">
        <v>70.25</v>
      </c>
      <c r="Y28" s="8">
        <v>21</v>
      </c>
      <c r="Z28" s="6">
        <v>100</v>
      </c>
      <c r="AA28" s="8">
        <v>21</v>
      </c>
      <c r="AB28" s="9">
        <v>100</v>
      </c>
      <c r="AC28" s="6">
        <v>21</v>
      </c>
      <c r="AD28" s="9">
        <v>100</v>
      </c>
      <c r="AE28" s="6"/>
      <c r="AF28" s="6"/>
      <c r="AG28" s="6"/>
      <c r="AH28" s="6"/>
      <c r="AI28" s="65">
        <v>22</v>
      </c>
      <c r="AJ28" s="8">
        <v>100</v>
      </c>
      <c r="AK28" s="65">
        <v>100</v>
      </c>
      <c r="AL28" s="65">
        <v>100</v>
      </c>
      <c r="AM28" s="6"/>
      <c r="AN28" s="6"/>
      <c r="AO28" s="23"/>
    </row>
    <row r="29" spans="1:41" x14ac:dyDescent="0.25">
      <c r="A29" s="79" t="s">
        <v>55</v>
      </c>
      <c r="B29" s="80"/>
      <c r="C29" s="80"/>
      <c r="D29" s="80"/>
      <c r="E29" s="80"/>
      <c r="F29" s="80"/>
      <c r="G29" s="80"/>
      <c r="H29" s="81"/>
      <c r="I29" s="6"/>
      <c r="J29" s="79" t="s">
        <v>63</v>
      </c>
      <c r="K29" s="80"/>
      <c r="L29" s="80"/>
      <c r="M29" s="80"/>
      <c r="N29" s="80"/>
      <c r="O29" s="80"/>
      <c r="P29" s="80"/>
      <c r="Q29" s="80"/>
      <c r="R29" s="80"/>
      <c r="S29" s="80"/>
      <c r="T29" s="80"/>
      <c r="U29" s="81"/>
      <c r="V29" s="6"/>
      <c r="W29" s="8">
        <v>22</v>
      </c>
      <c r="X29" s="60">
        <v>76.649999999999991</v>
      </c>
      <c r="Y29" s="8">
        <v>22</v>
      </c>
      <c r="Z29" s="6">
        <v>100</v>
      </c>
      <c r="AA29" s="8">
        <v>22</v>
      </c>
      <c r="AB29" s="9">
        <v>100</v>
      </c>
      <c r="AC29" s="6">
        <v>22</v>
      </c>
      <c r="AD29" s="9">
        <v>100</v>
      </c>
      <c r="AE29" s="6"/>
      <c r="AF29" s="6"/>
      <c r="AG29" s="6"/>
      <c r="AH29" s="6"/>
      <c r="AI29" s="65">
        <v>23</v>
      </c>
      <c r="AJ29" s="8">
        <v>100</v>
      </c>
      <c r="AK29" s="65">
        <v>100</v>
      </c>
      <c r="AL29" s="65">
        <v>100</v>
      </c>
      <c r="AM29" s="6"/>
      <c r="AN29" s="6"/>
      <c r="AO29" s="23"/>
    </row>
    <row r="30" spans="1:41" x14ac:dyDescent="0.25">
      <c r="A30" s="79" t="s">
        <v>49</v>
      </c>
      <c r="B30" s="80"/>
      <c r="C30" s="79" t="s">
        <v>50</v>
      </c>
      <c r="D30" s="81"/>
      <c r="E30" s="80" t="s">
        <v>51</v>
      </c>
      <c r="F30" s="80"/>
      <c r="G30" s="79" t="s">
        <v>56</v>
      </c>
      <c r="H30" s="81"/>
      <c r="I30" s="6"/>
      <c r="J30" s="79" t="s">
        <v>49</v>
      </c>
      <c r="K30" s="81"/>
      <c r="L30" s="79" t="s">
        <v>64</v>
      </c>
      <c r="M30" s="81"/>
      <c r="N30" s="79" t="s">
        <v>65</v>
      </c>
      <c r="O30" s="81"/>
      <c r="P30" s="79" t="s">
        <v>50</v>
      </c>
      <c r="Q30" s="81"/>
      <c r="R30" s="79" t="s">
        <v>51</v>
      </c>
      <c r="S30" s="81"/>
      <c r="T30" s="79" t="s">
        <v>56</v>
      </c>
      <c r="U30" s="81"/>
      <c r="V30" s="6"/>
      <c r="W30" s="8">
        <v>23</v>
      </c>
      <c r="X30" s="60">
        <v>83.05</v>
      </c>
      <c r="Y30" s="8">
        <v>23</v>
      </c>
      <c r="Z30" s="6">
        <v>100</v>
      </c>
      <c r="AA30" s="8">
        <v>23</v>
      </c>
      <c r="AB30" s="9">
        <v>100</v>
      </c>
      <c r="AC30" s="6">
        <v>23</v>
      </c>
      <c r="AD30" s="9">
        <v>100</v>
      </c>
      <c r="AE30" s="6"/>
      <c r="AF30" s="6"/>
      <c r="AG30" s="6"/>
      <c r="AH30" s="6"/>
      <c r="AI30" s="65">
        <v>24</v>
      </c>
      <c r="AJ30" s="8">
        <v>100</v>
      </c>
      <c r="AK30" s="65">
        <v>100</v>
      </c>
      <c r="AL30" s="65">
        <v>100</v>
      </c>
      <c r="AM30" s="6"/>
      <c r="AN30" s="6"/>
      <c r="AO30" s="23"/>
    </row>
    <row r="31" spans="1:41" x14ac:dyDescent="0.25">
      <c r="A31" s="46" t="s">
        <v>53</v>
      </c>
      <c r="B31" s="48" t="s">
        <v>54</v>
      </c>
      <c r="C31" s="46" t="s">
        <v>53</v>
      </c>
      <c r="D31" s="47" t="s">
        <v>54</v>
      </c>
      <c r="E31" s="48" t="s">
        <v>53</v>
      </c>
      <c r="F31" s="48" t="s">
        <v>54</v>
      </c>
      <c r="G31" s="46" t="s">
        <v>53</v>
      </c>
      <c r="H31" s="47" t="s">
        <v>54</v>
      </c>
      <c r="I31" s="6"/>
      <c r="J31" s="46" t="s">
        <v>53</v>
      </c>
      <c r="K31" s="47" t="s">
        <v>54</v>
      </c>
      <c r="L31" s="46" t="s">
        <v>53</v>
      </c>
      <c r="M31" s="48" t="s">
        <v>54</v>
      </c>
      <c r="N31" s="46" t="s">
        <v>53</v>
      </c>
      <c r="O31" s="48" t="s">
        <v>54</v>
      </c>
      <c r="P31" s="46" t="s">
        <v>53</v>
      </c>
      <c r="Q31" s="47" t="s">
        <v>54</v>
      </c>
      <c r="R31" s="48" t="s">
        <v>53</v>
      </c>
      <c r="S31" s="48" t="s">
        <v>54</v>
      </c>
      <c r="T31" s="46" t="s">
        <v>53</v>
      </c>
      <c r="U31" s="47" t="s">
        <v>54</v>
      </c>
      <c r="V31" s="6"/>
      <c r="W31" s="8">
        <v>24</v>
      </c>
      <c r="X31" s="60">
        <v>89.45</v>
      </c>
      <c r="Y31" s="8">
        <v>24</v>
      </c>
      <c r="Z31" s="6">
        <v>100</v>
      </c>
      <c r="AA31" s="8">
        <v>24</v>
      </c>
      <c r="AB31" s="9">
        <v>100</v>
      </c>
      <c r="AC31" s="6">
        <v>24</v>
      </c>
      <c r="AD31" s="9">
        <v>100</v>
      </c>
      <c r="AE31" s="6"/>
      <c r="AF31" s="6"/>
      <c r="AG31" s="6"/>
      <c r="AH31" s="6"/>
      <c r="AI31" s="65">
        <v>25</v>
      </c>
      <c r="AJ31" s="8">
        <v>100</v>
      </c>
      <c r="AK31" s="65">
        <v>100</v>
      </c>
      <c r="AL31" s="65">
        <v>100</v>
      </c>
      <c r="AM31" s="6"/>
      <c r="AN31" s="6"/>
      <c r="AO31" s="23"/>
    </row>
    <row r="32" spans="1:41" x14ac:dyDescent="0.25">
      <c r="A32" s="8">
        <v>0</v>
      </c>
      <c r="B32" s="6">
        <v>100</v>
      </c>
      <c r="C32" s="8">
        <v>0</v>
      </c>
      <c r="D32" s="9">
        <v>0</v>
      </c>
      <c r="E32" s="6">
        <v>0</v>
      </c>
      <c r="F32" s="6">
        <v>0</v>
      </c>
      <c r="G32" s="8">
        <v>0</v>
      </c>
      <c r="H32" s="9">
        <v>0</v>
      </c>
      <c r="I32" s="6"/>
      <c r="J32" s="8">
        <v>0</v>
      </c>
      <c r="K32" s="9">
        <v>100</v>
      </c>
      <c r="L32" s="8">
        <v>0</v>
      </c>
      <c r="M32" s="9">
        <v>0</v>
      </c>
      <c r="N32" s="8">
        <v>0</v>
      </c>
      <c r="O32" s="14">
        <v>0</v>
      </c>
      <c r="P32" s="8">
        <v>0</v>
      </c>
      <c r="Q32" s="14">
        <v>0</v>
      </c>
      <c r="R32" s="13">
        <v>0</v>
      </c>
      <c r="S32" s="14">
        <v>0</v>
      </c>
      <c r="T32" s="8">
        <v>0</v>
      </c>
      <c r="U32" s="14">
        <v>0</v>
      </c>
      <c r="V32" s="6"/>
      <c r="W32" s="8">
        <v>25</v>
      </c>
      <c r="X32" s="60">
        <v>95.850000000000009</v>
      </c>
      <c r="Y32" s="8">
        <v>25</v>
      </c>
      <c r="Z32" s="6">
        <v>100</v>
      </c>
      <c r="AA32" s="8">
        <v>25</v>
      </c>
      <c r="AB32" s="9">
        <v>100</v>
      </c>
      <c r="AC32" s="6">
        <v>25</v>
      </c>
      <c r="AD32" s="9">
        <v>100</v>
      </c>
      <c r="AE32" s="6"/>
      <c r="AF32" s="6"/>
      <c r="AG32" s="6"/>
      <c r="AH32" s="6"/>
      <c r="AI32" s="65">
        <v>26</v>
      </c>
      <c r="AJ32" s="8">
        <v>100</v>
      </c>
      <c r="AK32" s="65">
        <v>100</v>
      </c>
      <c r="AL32" s="65">
        <v>100</v>
      </c>
      <c r="AM32" s="6"/>
      <c r="AN32" s="6"/>
      <c r="AO32" s="23"/>
    </row>
    <row r="33" spans="1:41" x14ac:dyDescent="0.25">
      <c r="A33" s="8">
        <v>1</v>
      </c>
      <c r="B33" s="6">
        <v>100</v>
      </c>
      <c r="C33" s="8">
        <v>1</v>
      </c>
      <c r="D33" s="9">
        <v>0</v>
      </c>
      <c r="E33" s="6">
        <v>1</v>
      </c>
      <c r="F33" s="6">
        <v>100</v>
      </c>
      <c r="G33" s="8">
        <v>1</v>
      </c>
      <c r="H33" s="9">
        <v>0</v>
      </c>
      <c r="I33" s="6"/>
      <c r="J33" s="8">
        <v>1</v>
      </c>
      <c r="K33" s="9">
        <v>100</v>
      </c>
      <c r="L33" s="8">
        <v>1</v>
      </c>
      <c r="M33" s="9">
        <v>0</v>
      </c>
      <c r="N33" s="8">
        <v>1</v>
      </c>
      <c r="O33" s="9">
        <v>0</v>
      </c>
      <c r="P33" s="8">
        <v>1</v>
      </c>
      <c r="Q33" s="9">
        <v>0</v>
      </c>
      <c r="R33" s="8">
        <v>1</v>
      </c>
      <c r="S33" s="9">
        <v>100</v>
      </c>
      <c r="T33" s="8">
        <v>1</v>
      </c>
      <c r="U33" s="9">
        <v>100</v>
      </c>
      <c r="V33" s="6"/>
      <c r="W33" s="8">
        <v>26</v>
      </c>
      <c r="X33" s="57">
        <v>100</v>
      </c>
      <c r="Y33" s="8">
        <v>26</v>
      </c>
      <c r="Z33" s="6">
        <v>100</v>
      </c>
      <c r="AA33" s="8">
        <v>26</v>
      </c>
      <c r="AB33" s="9">
        <v>100</v>
      </c>
      <c r="AC33" s="6">
        <v>26</v>
      </c>
      <c r="AD33" s="9">
        <v>100</v>
      </c>
      <c r="AE33" s="6"/>
      <c r="AF33" s="6"/>
      <c r="AG33" s="6"/>
      <c r="AH33" s="6"/>
      <c r="AI33" s="65">
        <v>27</v>
      </c>
      <c r="AJ33" s="8">
        <v>100</v>
      </c>
      <c r="AK33" s="65">
        <v>100</v>
      </c>
      <c r="AL33" s="65">
        <v>100</v>
      </c>
      <c r="AM33" s="6"/>
      <c r="AN33" s="6"/>
      <c r="AO33" s="23"/>
    </row>
    <row r="34" spans="1:41" x14ac:dyDescent="0.25">
      <c r="A34" s="8">
        <v>2</v>
      </c>
      <c r="B34" s="6">
        <v>100</v>
      </c>
      <c r="C34" s="8">
        <v>2</v>
      </c>
      <c r="D34" s="9">
        <v>0</v>
      </c>
      <c r="E34" s="6">
        <v>2</v>
      </c>
      <c r="F34" s="6">
        <v>100</v>
      </c>
      <c r="G34" s="8">
        <v>2</v>
      </c>
      <c r="H34" s="9">
        <v>0</v>
      </c>
      <c r="I34" s="6"/>
      <c r="J34" s="8">
        <v>2</v>
      </c>
      <c r="K34" s="9">
        <v>100</v>
      </c>
      <c r="L34" s="8">
        <v>2</v>
      </c>
      <c r="M34" s="9">
        <v>0</v>
      </c>
      <c r="N34" s="8">
        <v>2</v>
      </c>
      <c r="O34" s="9">
        <v>0</v>
      </c>
      <c r="P34" s="8">
        <v>2</v>
      </c>
      <c r="Q34" s="9">
        <v>0</v>
      </c>
      <c r="R34" s="8">
        <v>2</v>
      </c>
      <c r="S34" s="9">
        <v>100</v>
      </c>
      <c r="T34" s="8">
        <v>2</v>
      </c>
      <c r="U34" s="9">
        <v>100</v>
      </c>
      <c r="V34" s="6"/>
      <c r="W34" s="8">
        <v>27</v>
      </c>
      <c r="X34" s="57">
        <v>100</v>
      </c>
      <c r="Y34" s="8">
        <v>27</v>
      </c>
      <c r="Z34" s="6">
        <v>100</v>
      </c>
      <c r="AA34" s="8">
        <v>27</v>
      </c>
      <c r="AB34" s="9">
        <v>100</v>
      </c>
      <c r="AC34" s="6">
        <v>27</v>
      </c>
      <c r="AD34" s="9">
        <v>100</v>
      </c>
      <c r="AE34" s="6"/>
      <c r="AF34" s="6"/>
      <c r="AG34" s="6"/>
      <c r="AH34" s="6"/>
      <c r="AI34" s="65">
        <v>28</v>
      </c>
      <c r="AJ34" s="8">
        <v>100</v>
      </c>
      <c r="AK34" s="65">
        <v>100</v>
      </c>
      <c r="AL34" s="65">
        <v>100</v>
      </c>
      <c r="AM34" s="6"/>
      <c r="AN34" s="6"/>
      <c r="AO34" s="23"/>
    </row>
    <row r="35" spans="1:41" x14ac:dyDescent="0.25">
      <c r="A35" s="8">
        <v>3</v>
      </c>
      <c r="B35" s="6">
        <v>100</v>
      </c>
      <c r="C35" s="8">
        <v>3</v>
      </c>
      <c r="D35" s="9">
        <v>0</v>
      </c>
      <c r="E35" s="6">
        <v>3</v>
      </c>
      <c r="F35" s="6">
        <v>100</v>
      </c>
      <c r="G35" s="8">
        <v>3</v>
      </c>
      <c r="H35" s="9">
        <v>0</v>
      </c>
      <c r="I35" s="6"/>
      <c r="J35" s="8">
        <v>3</v>
      </c>
      <c r="K35" s="9">
        <v>100</v>
      </c>
      <c r="L35" s="8">
        <v>3</v>
      </c>
      <c r="M35" s="9">
        <v>0</v>
      </c>
      <c r="N35" s="8">
        <v>3</v>
      </c>
      <c r="O35" s="9">
        <v>0</v>
      </c>
      <c r="P35" s="8">
        <v>3</v>
      </c>
      <c r="Q35" s="9">
        <v>0</v>
      </c>
      <c r="R35" s="8">
        <v>3</v>
      </c>
      <c r="S35" s="9">
        <v>100</v>
      </c>
      <c r="T35" s="8">
        <v>3</v>
      </c>
      <c r="U35" s="9">
        <v>100</v>
      </c>
      <c r="V35" s="6"/>
      <c r="W35" s="8">
        <v>28</v>
      </c>
      <c r="X35" s="57">
        <v>100</v>
      </c>
      <c r="Y35" s="8">
        <v>28</v>
      </c>
      <c r="Z35" s="6">
        <v>100</v>
      </c>
      <c r="AA35" s="8">
        <v>28</v>
      </c>
      <c r="AB35" s="9">
        <v>100</v>
      </c>
      <c r="AC35" s="6">
        <v>28</v>
      </c>
      <c r="AD35" s="9">
        <v>100</v>
      </c>
      <c r="AE35" s="6"/>
      <c r="AF35" s="6"/>
      <c r="AG35" s="6"/>
      <c r="AH35" s="6"/>
      <c r="AI35" s="65">
        <v>29</v>
      </c>
      <c r="AJ35" s="8">
        <v>100</v>
      </c>
      <c r="AK35" s="65">
        <v>100</v>
      </c>
      <c r="AL35" s="65">
        <v>100</v>
      </c>
      <c r="AM35" s="6"/>
      <c r="AN35" s="6"/>
      <c r="AO35" s="23"/>
    </row>
    <row r="36" spans="1:41" x14ac:dyDescent="0.25">
      <c r="A36" s="8">
        <v>4</v>
      </c>
      <c r="B36" s="6">
        <v>100</v>
      </c>
      <c r="C36" s="8">
        <v>4</v>
      </c>
      <c r="D36" s="9">
        <v>0</v>
      </c>
      <c r="E36" s="6">
        <v>4</v>
      </c>
      <c r="F36" s="6">
        <v>100</v>
      </c>
      <c r="G36" s="8">
        <v>4</v>
      </c>
      <c r="H36" s="9">
        <v>0</v>
      </c>
      <c r="I36" s="6"/>
      <c r="J36" s="8">
        <v>4</v>
      </c>
      <c r="K36" s="9">
        <v>100</v>
      </c>
      <c r="L36" s="8">
        <v>4</v>
      </c>
      <c r="M36" s="9">
        <v>0</v>
      </c>
      <c r="N36" s="8">
        <v>4</v>
      </c>
      <c r="O36" s="9">
        <v>0</v>
      </c>
      <c r="P36" s="8">
        <v>4</v>
      </c>
      <c r="Q36" s="9">
        <v>0</v>
      </c>
      <c r="R36" s="8">
        <v>4</v>
      </c>
      <c r="S36" s="9">
        <v>100</v>
      </c>
      <c r="T36" s="8">
        <v>4</v>
      </c>
      <c r="U36" s="9">
        <v>100</v>
      </c>
      <c r="V36" s="6"/>
      <c r="W36" s="8">
        <v>29</v>
      </c>
      <c r="X36" s="57">
        <v>100</v>
      </c>
      <c r="Y36" s="8">
        <v>29</v>
      </c>
      <c r="Z36" s="6">
        <v>100</v>
      </c>
      <c r="AA36" s="8">
        <v>29</v>
      </c>
      <c r="AB36" s="9">
        <v>100</v>
      </c>
      <c r="AC36" s="6">
        <v>29</v>
      </c>
      <c r="AD36" s="9">
        <v>100</v>
      </c>
      <c r="AE36" s="6"/>
      <c r="AF36" s="6"/>
      <c r="AG36" s="6"/>
      <c r="AH36" s="6"/>
      <c r="AI36" s="66">
        <v>30</v>
      </c>
      <c r="AJ36" s="10">
        <v>100</v>
      </c>
      <c r="AK36" s="66">
        <v>100</v>
      </c>
      <c r="AL36" s="66">
        <v>100</v>
      </c>
      <c r="AM36" s="6"/>
      <c r="AN36" s="6"/>
      <c r="AO36" s="23"/>
    </row>
    <row r="37" spans="1:41" x14ac:dyDescent="0.25">
      <c r="A37" s="8">
        <v>5</v>
      </c>
      <c r="B37" s="6">
        <v>100</v>
      </c>
      <c r="C37" s="8">
        <v>5</v>
      </c>
      <c r="D37" s="9">
        <v>12.5</v>
      </c>
      <c r="E37" s="6">
        <v>5</v>
      </c>
      <c r="F37" s="6">
        <v>100</v>
      </c>
      <c r="G37" s="8">
        <v>5</v>
      </c>
      <c r="H37" s="9">
        <v>0</v>
      </c>
      <c r="I37" s="6"/>
      <c r="J37" s="8">
        <v>5</v>
      </c>
      <c r="K37" s="9">
        <v>100</v>
      </c>
      <c r="L37" s="8">
        <v>5</v>
      </c>
      <c r="M37" s="9">
        <v>25</v>
      </c>
      <c r="N37" s="8">
        <v>5</v>
      </c>
      <c r="O37" s="9">
        <v>0</v>
      </c>
      <c r="P37" s="8">
        <v>5</v>
      </c>
      <c r="Q37" s="9">
        <v>12.5</v>
      </c>
      <c r="R37" s="8">
        <v>5</v>
      </c>
      <c r="S37" s="9">
        <v>100</v>
      </c>
      <c r="T37" s="8">
        <v>5</v>
      </c>
      <c r="U37" s="9">
        <v>100</v>
      </c>
      <c r="V37" s="6"/>
      <c r="W37" s="10">
        <v>30</v>
      </c>
      <c r="X37" s="59">
        <v>100</v>
      </c>
      <c r="Y37" s="10">
        <v>30</v>
      </c>
      <c r="Z37" s="7">
        <v>100</v>
      </c>
      <c r="AA37" s="10">
        <v>30</v>
      </c>
      <c r="AB37" s="17">
        <v>100</v>
      </c>
      <c r="AC37" s="7">
        <v>30</v>
      </c>
      <c r="AD37" s="17">
        <v>100</v>
      </c>
      <c r="AE37" s="6"/>
      <c r="AF37" s="6"/>
      <c r="AG37" s="6"/>
      <c r="AH37" s="6"/>
      <c r="AI37" s="6"/>
      <c r="AJ37" s="6"/>
      <c r="AK37" s="6"/>
      <c r="AL37" s="6"/>
      <c r="AM37" s="6"/>
      <c r="AN37" s="6"/>
      <c r="AO37" s="6"/>
    </row>
    <row r="38" spans="1:41" x14ac:dyDescent="0.25">
      <c r="A38" s="8">
        <v>6</v>
      </c>
      <c r="B38" s="6">
        <v>100</v>
      </c>
      <c r="C38" s="8">
        <v>6</v>
      </c>
      <c r="D38" s="9">
        <v>25</v>
      </c>
      <c r="E38" s="6">
        <v>6</v>
      </c>
      <c r="F38" s="6">
        <v>100</v>
      </c>
      <c r="G38" s="8">
        <v>6</v>
      </c>
      <c r="H38" s="9">
        <v>0</v>
      </c>
      <c r="I38" s="6"/>
      <c r="J38" s="8">
        <v>6</v>
      </c>
      <c r="K38" s="9">
        <v>100</v>
      </c>
      <c r="L38" s="8">
        <v>6</v>
      </c>
      <c r="M38" s="9">
        <v>90</v>
      </c>
      <c r="N38" s="8">
        <v>6</v>
      </c>
      <c r="O38" s="9">
        <v>0</v>
      </c>
      <c r="P38" s="8">
        <v>6</v>
      </c>
      <c r="Q38" s="9">
        <v>20</v>
      </c>
      <c r="R38" s="8">
        <v>6</v>
      </c>
      <c r="S38" s="9">
        <v>100</v>
      </c>
      <c r="T38" s="8">
        <v>6</v>
      </c>
      <c r="U38" s="9">
        <v>100</v>
      </c>
      <c r="V38" s="6"/>
      <c r="W38" s="6"/>
      <c r="X38" s="6"/>
      <c r="Y38" s="6"/>
      <c r="Z38" s="6"/>
      <c r="AA38" s="6"/>
      <c r="AB38" s="6"/>
      <c r="AC38" s="6"/>
      <c r="AD38" s="6"/>
      <c r="AE38" s="6"/>
      <c r="AF38" s="6"/>
      <c r="AG38" s="6"/>
      <c r="AH38" s="23"/>
      <c r="AI38" s="23"/>
      <c r="AJ38" s="23"/>
      <c r="AK38" s="23"/>
      <c r="AL38" s="23"/>
      <c r="AM38" s="23"/>
      <c r="AN38" s="23"/>
      <c r="AO38" s="23"/>
    </row>
    <row r="39" spans="1:41" x14ac:dyDescent="0.25">
      <c r="A39" s="8">
        <v>7</v>
      </c>
      <c r="B39" s="6">
        <v>100</v>
      </c>
      <c r="C39" s="8">
        <v>7</v>
      </c>
      <c r="D39" s="9">
        <v>37.5</v>
      </c>
      <c r="E39" s="6">
        <v>7</v>
      </c>
      <c r="F39" s="6">
        <v>100</v>
      </c>
      <c r="G39" s="8">
        <v>7</v>
      </c>
      <c r="H39" s="9">
        <v>0</v>
      </c>
      <c r="I39" s="6"/>
      <c r="J39" s="8">
        <v>7</v>
      </c>
      <c r="K39" s="9">
        <v>100</v>
      </c>
      <c r="L39" s="8">
        <v>7</v>
      </c>
      <c r="M39" s="9">
        <v>100</v>
      </c>
      <c r="N39" s="8">
        <v>7</v>
      </c>
      <c r="O39" s="9">
        <v>0</v>
      </c>
      <c r="P39" s="8">
        <v>7</v>
      </c>
      <c r="Q39" s="9">
        <v>27.5</v>
      </c>
      <c r="R39" s="8">
        <v>7</v>
      </c>
      <c r="S39" s="9">
        <v>100</v>
      </c>
      <c r="T39" s="8">
        <v>7</v>
      </c>
      <c r="U39" s="9">
        <v>100</v>
      </c>
      <c r="V39" s="6"/>
      <c r="W39" s="6"/>
      <c r="X39" s="63"/>
      <c r="Y39" s="6"/>
      <c r="Z39" s="6"/>
      <c r="AA39" s="6"/>
      <c r="AB39" s="6"/>
      <c r="AC39" s="6"/>
      <c r="AD39" s="6"/>
      <c r="AE39" s="6"/>
      <c r="AF39" s="6"/>
      <c r="AG39" s="23"/>
      <c r="AH39" s="23"/>
      <c r="AI39" s="23"/>
      <c r="AJ39" s="23"/>
      <c r="AK39" s="23"/>
      <c r="AL39" s="23"/>
      <c r="AM39" s="23"/>
      <c r="AN39" s="23"/>
      <c r="AO39" s="23"/>
    </row>
    <row r="40" spans="1:41" x14ac:dyDescent="0.25">
      <c r="A40" s="8">
        <v>8</v>
      </c>
      <c r="B40" s="6">
        <v>100</v>
      </c>
      <c r="C40" s="8">
        <v>8</v>
      </c>
      <c r="D40" s="9">
        <v>50</v>
      </c>
      <c r="E40" s="6">
        <v>8</v>
      </c>
      <c r="F40" s="6">
        <v>100</v>
      </c>
      <c r="G40" s="8">
        <v>8</v>
      </c>
      <c r="H40" s="9">
        <v>0</v>
      </c>
      <c r="I40" s="6"/>
      <c r="J40" s="8">
        <v>8</v>
      </c>
      <c r="K40" s="9">
        <v>100</v>
      </c>
      <c r="L40" s="8">
        <v>8</v>
      </c>
      <c r="M40" s="9">
        <v>100</v>
      </c>
      <c r="N40" s="8">
        <v>8</v>
      </c>
      <c r="O40" s="9">
        <v>0</v>
      </c>
      <c r="P40" s="8">
        <v>8</v>
      </c>
      <c r="Q40" s="9">
        <v>35</v>
      </c>
      <c r="R40" s="8">
        <v>8</v>
      </c>
      <c r="S40" s="9">
        <v>100</v>
      </c>
      <c r="T40" s="8">
        <v>8</v>
      </c>
      <c r="U40" s="9">
        <v>100</v>
      </c>
      <c r="V40" s="6"/>
      <c r="W40" s="6"/>
      <c r="X40" s="6"/>
      <c r="Y40" s="6"/>
      <c r="Z40" s="6"/>
      <c r="AA40" s="6"/>
      <c r="AB40" s="6"/>
      <c r="AC40" s="6"/>
      <c r="AD40" s="6"/>
      <c r="AE40" s="6"/>
      <c r="AF40" s="6"/>
      <c r="AG40" s="23"/>
      <c r="AH40" s="23"/>
      <c r="AI40" s="23"/>
      <c r="AJ40" s="23"/>
      <c r="AK40" s="23"/>
      <c r="AL40" s="23"/>
      <c r="AM40" s="23"/>
      <c r="AN40" s="23"/>
      <c r="AO40" s="23"/>
    </row>
    <row r="41" spans="1:41" x14ac:dyDescent="0.25">
      <c r="A41" s="8">
        <v>9</v>
      </c>
      <c r="B41" s="6">
        <v>100</v>
      </c>
      <c r="C41" s="8">
        <v>9</v>
      </c>
      <c r="D41" s="9">
        <v>62.5</v>
      </c>
      <c r="E41" s="6">
        <v>9</v>
      </c>
      <c r="F41" s="6">
        <v>100</v>
      </c>
      <c r="G41" s="8">
        <v>9</v>
      </c>
      <c r="H41" s="9">
        <v>25</v>
      </c>
      <c r="I41" s="6"/>
      <c r="J41" s="8">
        <v>9</v>
      </c>
      <c r="K41" s="9">
        <v>100</v>
      </c>
      <c r="L41" s="8">
        <v>9</v>
      </c>
      <c r="M41" s="9">
        <v>100</v>
      </c>
      <c r="N41" s="8">
        <v>9</v>
      </c>
      <c r="O41" s="9">
        <v>0</v>
      </c>
      <c r="P41" s="8">
        <v>9</v>
      </c>
      <c r="Q41" s="9">
        <v>42.5</v>
      </c>
      <c r="R41" s="8">
        <v>9</v>
      </c>
      <c r="S41" s="9">
        <v>100</v>
      </c>
      <c r="T41" s="8">
        <v>9</v>
      </c>
      <c r="U41" s="9">
        <v>100</v>
      </c>
      <c r="V41" s="6"/>
      <c r="W41" s="6"/>
      <c r="X41" s="6"/>
      <c r="Y41" s="6"/>
      <c r="Z41" s="6"/>
      <c r="AA41" s="6"/>
      <c r="AB41" s="6"/>
      <c r="AC41" s="6"/>
      <c r="AD41" s="6"/>
      <c r="AE41" s="6"/>
      <c r="AF41" s="6"/>
      <c r="AG41" s="23"/>
      <c r="AH41" s="23"/>
      <c r="AI41" s="23"/>
      <c r="AJ41" s="23"/>
      <c r="AK41" s="23"/>
      <c r="AL41" s="23"/>
      <c r="AM41" s="23"/>
      <c r="AN41" s="23"/>
      <c r="AO41" s="23"/>
    </row>
    <row r="42" spans="1:41" x14ac:dyDescent="0.25">
      <c r="A42" s="8">
        <v>10</v>
      </c>
      <c r="B42" s="6">
        <v>100</v>
      </c>
      <c r="C42" s="8">
        <v>10</v>
      </c>
      <c r="D42" s="9">
        <v>75</v>
      </c>
      <c r="E42" s="6">
        <v>10</v>
      </c>
      <c r="F42" s="6">
        <v>100</v>
      </c>
      <c r="G42" s="8">
        <v>10</v>
      </c>
      <c r="H42" s="9">
        <v>50</v>
      </c>
      <c r="I42" s="6"/>
      <c r="J42" s="8">
        <v>10</v>
      </c>
      <c r="K42" s="9">
        <v>100</v>
      </c>
      <c r="L42" s="8">
        <v>10</v>
      </c>
      <c r="M42" s="9">
        <v>100</v>
      </c>
      <c r="N42" s="8">
        <v>10</v>
      </c>
      <c r="O42" s="9">
        <v>25</v>
      </c>
      <c r="P42" s="8">
        <v>10</v>
      </c>
      <c r="Q42" s="9">
        <v>50</v>
      </c>
      <c r="R42" s="8">
        <v>10</v>
      </c>
      <c r="S42" s="9">
        <v>100</v>
      </c>
      <c r="T42" s="8">
        <v>10</v>
      </c>
      <c r="U42" s="9">
        <v>100</v>
      </c>
      <c r="V42" s="6"/>
      <c r="W42" s="6"/>
      <c r="X42" s="6"/>
      <c r="Y42" s="6"/>
      <c r="Z42" s="6"/>
      <c r="AA42" s="6"/>
      <c r="AB42" s="6"/>
      <c r="AC42" s="6"/>
      <c r="AD42" s="6"/>
      <c r="AE42" s="6"/>
      <c r="AF42" s="6"/>
      <c r="AG42" s="23"/>
      <c r="AH42" s="23"/>
      <c r="AI42" s="23"/>
      <c r="AJ42" s="23"/>
      <c r="AK42" s="23"/>
      <c r="AL42" s="23"/>
      <c r="AM42" s="23"/>
      <c r="AN42" s="23"/>
      <c r="AO42" s="23"/>
    </row>
    <row r="43" spans="1:41" x14ac:dyDescent="0.25">
      <c r="A43" s="8">
        <v>11</v>
      </c>
      <c r="B43" s="6">
        <v>100</v>
      </c>
      <c r="C43" s="8">
        <v>11</v>
      </c>
      <c r="D43" s="9">
        <v>87.5</v>
      </c>
      <c r="E43" s="6">
        <v>11</v>
      </c>
      <c r="F43" s="6">
        <v>100</v>
      </c>
      <c r="G43" s="8">
        <v>11</v>
      </c>
      <c r="H43" s="9">
        <v>75</v>
      </c>
      <c r="I43" s="6"/>
      <c r="J43" s="8">
        <v>11</v>
      </c>
      <c r="K43" s="9">
        <v>100</v>
      </c>
      <c r="L43" s="8">
        <v>11</v>
      </c>
      <c r="M43" s="9">
        <v>100</v>
      </c>
      <c r="N43" s="8">
        <v>11</v>
      </c>
      <c r="O43" s="9">
        <v>42.5</v>
      </c>
      <c r="P43" s="8">
        <v>11</v>
      </c>
      <c r="Q43" s="9">
        <v>57.5</v>
      </c>
      <c r="R43" s="8">
        <v>11</v>
      </c>
      <c r="S43" s="9">
        <v>100</v>
      </c>
      <c r="T43" s="8">
        <v>11</v>
      </c>
      <c r="U43" s="9">
        <v>100</v>
      </c>
      <c r="V43" s="6"/>
      <c r="W43" s="6"/>
      <c r="X43" s="6"/>
      <c r="Y43" s="6"/>
      <c r="Z43" s="6"/>
      <c r="AA43" s="6"/>
      <c r="AB43" s="6"/>
      <c r="AC43" s="6"/>
      <c r="AD43" s="6"/>
      <c r="AE43" s="6"/>
      <c r="AF43" s="6"/>
      <c r="AG43" s="23"/>
      <c r="AH43" s="23"/>
      <c r="AI43" s="23"/>
      <c r="AJ43" s="23"/>
      <c r="AK43" s="23"/>
      <c r="AL43" s="23"/>
      <c r="AM43" s="23"/>
      <c r="AN43" s="23"/>
      <c r="AO43" s="23"/>
    </row>
    <row r="44" spans="1:41" x14ac:dyDescent="0.25">
      <c r="A44" s="8">
        <v>12</v>
      </c>
      <c r="B44" s="6">
        <v>100</v>
      </c>
      <c r="C44" s="8">
        <v>12</v>
      </c>
      <c r="D44" s="9">
        <v>100</v>
      </c>
      <c r="E44" s="6">
        <v>12</v>
      </c>
      <c r="F44" s="6">
        <v>100</v>
      </c>
      <c r="G44" s="8">
        <v>12</v>
      </c>
      <c r="H44" s="9">
        <v>100</v>
      </c>
      <c r="I44" s="6"/>
      <c r="J44" s="8">
        <v>12</v>
      </c>
      <c r="K44" s="9">
        <v>100</v>
      </c>
      <c r="L44" s="8">
        <v>12</v>
      </c>
      <c r="M44" s="9">
        <v>100</v>
      </c>
      <c r="N44" s="8">
        <v>12</v>
      </c>
      <c r="O44" s="9">
        <v>60</v>
      </c>
      <c r="P44" s="8">
        <v>12</v>
      </c>
      <c r="Q44" s="9">
        <v>65</v>
      </c>
      <c r="R44" s="8">
        <v>12</v>
      </c>
      <c r="S44" s="9">
        <v>100</v>
      </c>
      <c r="T44" s="8">
        <v>12</v>
      </c>
      <c r="U44" s="9">
        <v>100</v>
      </c>
      <c r="V44" s="6"/>
      <c r="W44" s="6"/>
      <c r="X44" s="6"/>
      <c r="Y44" s="6"/>
      <c r="Z44" s="6"/>
      <c r="AA44" s="6"/>
      <c r="AB44" s="6"/>
      <c r="AC44" s="6"/>
      <c r="AD44" s="6"/>
      <c r="AE44" s="6"/>
      <c r="AF44" s="6"/>
      <c r="AG44" s="23"/>
      <c r="AH44" s="23"/>
      <c r="AI44" s="23"/>
      <c r="AJ44" s="23"/>
      <c r="AK44" s="23"/>
      <c r="AL44" s="23"/>
      <c r="AM44" s="23"/>
      <c r="AN44" s="23"/>
      <c r="AO44" s="23"/>
    </row>
    <row r="45" spans="1:41" x14ac:dyDescent="0.25">
      <c r="A45" s="8">
        <v>13</v>
      </c>
      <c r="B45" s="6">
        <v>100</v>
      </c>
      <c r="C45" s="8">
        <v>13</v>
      </c>
      <c r="D45" s="9">
        <v>100</v>
      </c>
      <c r="E45" s="6">
        <v>13</v>
      </c>
      <c r="F45" s="6">
        <v>100</v>
      </c>
      <c r="G45" s="8">
        <v>13</v>
      </c>
      <c r="H45" s="9">
        <v>100</v>
      </c>
      <c r="I45" s="6"/>
      <c r="J45" s="8">
        <v>13</v>
      </c>
      <c r="K45" s="9">
        <v>100</v>
      </c>
      <c r="L45" s="8">
        <v>13</v>
      </c>
      <c r="M45" s="9">
        <v>100</v>
      </c>
      <c r="N45" s="8">
        <v>13</v>
      </c>
      <c r="O45" s="9">
        <v>77.5</v>
      </c>
      <c r="P45" s="8">
        <v>13</v>
      </c>
      <c r="Q45" s="9">
        <v>72.5</v>
      </c>
      <c r="R45" s="8">
        <v>13</v>
      </c>
      <c r="S45" s="9">
        <v>100</v>
      </c>
      <c r="T45" s="8">
        <v>13</v>
      </c>
      <c r="U45" s="9">
        <v>100</v>
      </c>
      <c r="V45" s="6"/>
      <c r="W45" s="6"/>
      <c r="X45" s="6"/>
      <c r="Y45" s="6"/>
      <c r="Z45" s="6"/>
      <c r="AA45" s="6"/>
      <c r="AB45" s="6"/>
      <c r="AC45" s="6"/>
      <c r="AD45" s="6"/>
      <c r="AE45" s="6"/>
      <c r="AF45" s="6"/>
      <c r="AG45" s="23"/>
      <c r="AH45" s="23"/>
      <c r="AI45" s="23"/>
      <c r="AJ45" s="23"/>
      <c r="AK45" s="23"/>
      <c r="AL45" s="23"/>
      <c r="AM45" s="23"/>
      <c r="AN45" s="23"/>
      <c r="AO45" s="23"/>
    </row>
    <row r="46" spans="1:41" x14ac:dyDescent="0.25">
      <c r="A46" s="8">
        <v>14</v>
      </c>
      <c r="B46" s="6">
        <v>100</v>
      </c>
      <c r="C46" s="8">
        <v>14</v>
      </c>
      <c r="D46" s="9">
        <v>100</v>
      </c>
      <c r="E46" s="6">
        <v>14</v>
      </c>
      <c r="F46" s="6">
        <v>100</v>
      </c>
      <c r="G46" s="8">
        <v>14</v>
      </c>
      <c r="H46" s="9">
        <v>100</v>
      </c>
      <c r="I46" s="6"/>
      <c r="J46" s="8">
        <v>14</v>
      </c>
      <c r="K46" s="9">
        <v>100</v>
      </c>
      <c r="L46" s="8">
        <v>14</v>
      </c>
      <c r="M46" s="9">
        <v>100</v>
      </c>
      <c r="N46" s="8">
        <v>14</v>
      </c>
      <c r="O46" s="9">
        <v>95</v>
      </c>
      <c r="P46" s="8">
        <v>14</v>
      </c>
      <c r="Q46" s="9">
        <v>80</v>
      </c>
      <c r="R46" s="8">
        <v>14</v>
      </c>
      <c r="S46" s="9">
        <v>100</v>
      </c>
      <c r="T46" s="8">
        <v>14</v>
      </c>
      <c r="U46" s="9">
        <v>100</v>
      </c>
      <c r="V46" s="6"/>
      <c r="W46" s="6"/>
      <c r="X46" s="6"/>
      <c r="Y46" s="6"/>
      <c r="Z46" s="6"/>
      <c r="AA46" s="6"/>
      <c r="AB46" s="6"/>
      <c r="AC46" s="6"/>
      <c r="AD46" s="6"/>
      <c r="AE46" s="6"/>
      <c r="AF46" s="6"/>
      <c r="AG46" s="23"/>
      <c r="AH46" s="23"/>
      <c r="AI46" s="23"/>
      <c r="AJ46" s="23"/>
      <c r="AK46" s="23"/>
      <c r="AL46" s="23"/>
      <c r="AM46" s="23"/>
      <c r="AN46" s="23"/>
      <c r="AO46" s="23"/>
    </row>
    <row r="47" spans="1:41" x14ac:dyDescent="0.25">
      <c r="A47" s="8">
        <v>15</v>
      </c>
      <c r="B47" s="6">
        <v>100</v>
      </c>
      <c r="C47" s="8">
        <v>15</v>
      </c>
      <c r="D47" s="9">
        <v>100</v>
      </c>
      <c r="E47" s="6">
        <v>15</v>
      </c>
      <c r="F47" s="6">
        <v>100</v>
      </c>
      <c r="G47" s="8">
        <v>15</v>
      </c>
      <c r="H47" s="9">
        <v>100</v>
      </c>
      <c r="I47" s="6"/>
      <c r="J47" s="8">
        <v>15</v>
      </c>
      <c r="K47" s="9">
        <v>100</v>
      </c>
      <c r="L47" s="8">
        <v>15</v>
      </c>
      <c r="M47" s="9">
        <v>100</v>
      </c>
      <c r="N47" s="8">
        <v>15</v>
      </c>
      <c r="O47" s="9">
        <v>100</v>
      </c>
      <c r="P47" s="8">
        <v>15</v>
      </c>
      <c r="Q47" s="9">
        <v>87.5</v>
      </c>
      <c r="R47" s="8">
        <v>15</v>
      </c>
      <c r="S47" s="9">
        <v>100</v>
      </c>
      <c r="T47" s="8">
        <v>15</v>
      </c>
      <c r="U47" s="9">
        <v>100</v>
      </c>
      <c r="V47" s="6"/>
      <c r="W47" s="6"/>
      <c r="X47" s="6"/>
      <c r="Y47" s="6"/>
      <c r="Z47" s="6"/>
      <c r="AA47" s="6"/>
      <c r="AB47" s="6"/>
      <c r="AC47" s="6"/>
      <c r="AD47" s="6"/>
      <c r="AE47" s="6"/>
      <c r="AF47" s="6"/>
      <c r="AG47" s="23"/>
      <c r="AH47" s="23"/>
      <c r="AI47" s="23"/>
      <c r="AJ47" s="23"/>
      <c r="AK47" s="23"/>
      <c r="AL47" s="23"/>
      <c r="AM47" s="23"/>
      <c r="AN47" s="23"/>
      <c r="AO47" s="23"/>
    </row>
    <row r="48" spans="1:41" x14ac:dyDescent="0.25">
      <c r="A48" s="8">
        <v>16</v>
      </c>
      <c r="B48" s="6">
        <v>100</v>
      </c>
      <c r="C48" s="8">
        <v>16</v>
      </c>
      <c r="D48" s="9">
        <v>100</v>
      </c>
      <c r="E48" s="6">
        <v>16</v>
      </c>
      <c r="F48" s="6">
        <v>100</v>
      </c>
      <c r="G48" s="8">
        <v>16</v>
      </c>
      <c r="H48" s="9">
        <v>100</v>
      </c>
      <c r="I48" s="6"/>
      <c r="J48" s="8">
        <v>16</v>
      </c>
      <c r="K48" s="9">
        <v>100</v>
      </c>
      <c r="L48" s="8">
        <v>16</v>
      </c>
      <c r="M48" s="9">
        <v>100</v>
      </c>
      <c r="N48" s="8">
        <v>16</v>
      </c>
      <c r="O48" s="9">
        <v>100</v>
      </c>
      <c r="P48" s="8">
        <v>16</v>
      </c>
      <c r="Q48" s="9">
        <v>95</v>
      </c>
      <c r="R48" s="8">
        <v>16</v>
      </c>
      <c r="S48" s="9">
        <v>100</v>
      </c>
      <c r="T48" s="8">
        <v>16</v>
      </c>
      <c r="U48" s="9">
        <v>100</v>
      </c>
      <c r="V48" s="6"/>
      <c r="W48" s="6"/>
      <c r="X48" s="6"/>
      <c r="Y48" s="6"/>
      <c r="Z48" s="6"/>
      <c r="AA48" s="6"/>
      <c r="AB48" s="6"/>
      <c r="AC48" s="6"/>
      <c r="AD48" s="6"/>
      <c r="AE48" s="6"/>
      <c r="AF48" s="6"/>
      <c r="AG48" s="23"/>
      <c r="AH48" s="23"/>
      <c r="AI48" s="23"/>
      <c r="AJ48" s="23"/>
      <c r="AK48" s="23"/>
      <c r="AL48" s="23"/>
      <c r="AM48" s="23"/>
      <c r="AN48" s="23"/>
      <c r="AO48" s="23"/>
    </row>
    <row r="49" spans="1:41" x14ac:dyDescent="0.25">
      <c r="A49" s="8">
        <v>17</v>
      </c>
      <c r="B49" s="6">
        <v>100</v>
      </c>
      <c r="C49" s="8">
        <v>17</v>
      </c>
      <c r="D49" s="9">
        <v>100</v>
      </c>
      <c r="E49" s="6">
        <v>17</v>
      </c>
      <c r="F49" s="6">
        <v>100</v>
      </c>
      <c r="G49" s="8">
        <v>17</v>
      </c>
      <c r="H49" s="9">
        <v>100</v>
      </c>
      <c r="I49" s="6"/>
      <c r="J49" s="8">
        <v>17</v>
      </c>
      <c r="K49" s="9">
        <v>100</v>
      </c>
      <c r="L49" s="8">
        <v>17</v>
      </c>
      <c r="M49" s="9">
        <v>100</v>
      </c>
      <c r="N49" s="8">
        <v>17</v>
      </c>
      <c r="O49" s="9">
        <v>100</v>
      </c>
      <c r="P49" s="8">
        <v>17</v>
      </c>
      <c r="Q49" s="9">
        <v>100</v>
      </c>
      <c r="R49" s="8">
        <v>17</v>
      </c>
      <c r="S49" s="9">
        <v>100</v>
      </c>
      <c r="T49" s="8">
        <v>17</v>
      </c>
      <c r="U49" s="9">
        <v>100</v>
      </c>
      <c r="V49" s="6"/>
      <c r="W49" s="6"/>
      <c r="X49" s="6"/>
      <c r="Y49" s="6"/>
      <c r="Z49" s="6"/>
      <c r="AA49" s="6"/>
      <c r="AB49" s="6"/>
      <c r="AC49" s="6"/>
      <c r="AD49" s="6"/>
      <c r="AE49" s="6"/>
      <c r="AF49" s="6"/>
      <c r="AG49" s="23"/>
      <c r="AH49" s="23"/>
      <c r="AI49" s="23"/>
      <c r="AJ49" s="23"/>
      <c r="AK49" s="23"/>
      <c r="AL49" s="23"/>
      <c r="AM49" s="23"/>
      <c r="AN49" s="23"/>
      <c r="AO49" s="23"/>
    </row>
    <row r="50" spans="1:41" x14ac:dyDescent="0.25">
      <c r="A50" s="8">
        <v>18</v>
      </c>
      <c r="B50" s="6">
        <v>100</v>
      </c>
      <c r="C50" s="8">
        <v>18</v>
      </c>
      <c r="D50" s="9">
        <v>100</v>
      </c>
      <c r="E50" s="6">
        <v>18</v>
      </c>
      <c r="F50" s="6">
        <v>100</v>
      </c>
      <c r="G50" s="8">
        <v>18</v>
      </c>
      <c r="H50" s="9">
        <v>100</v>
      </c>
      <c r="I50" s="6"/>
      <c r="J50" s="8">
        <v>18</v>
      </c>
      <c r="K50" s="9">
        <v>100</v>
      </c>
      <c r="L50" s="8">
        <v>18</v>
      </c>
      <c r="M50" s="9">
        <v>100</v>
      </c>
      <c r="N50" s="8">
        <v>18</v>
      </c>
      <c r="O50" s="9">
        <v>100</v>
      </c>
      <c r="P50" s="8">
        <v>18</v>
      </c>
      <c r="Q50" s="9">
        <v>100</v>
      </c>
      <c r="R50" s="8">
        <v>18</v>
      </c>
      <c r="S50" s="9">
        <v>100</v>
      </c>
      <c r="T50" s="8">
        <v>18</v>
      </c>
      <c r="U50" s="9">
        <v>100</v>
      </c>
      <c r="V50" s="6"/>
      <c r="W50" s="6"/>
      <c r="X50" s="6"/>
      <c r="Y50" s="6"/>
      <c r="Z50" s="6"/>
      <c r="AA50" s="6"/>
      <c r="AB50" s="6"/>
      <c r="AC50" s="6"/>
      <c r="AD50" s="6"/>
      <c r="AE50" s="6"/>
      <c r="AF50" s="6"/>
      <c r="AG50" s="23"/>
      <c r="AH50" s="23"/>
      <c r="AI50" s="23"/>
      <c r="AJ50" s="23"/>
      <c r="AK50" s="23"/>
      <c r="AL50" s="23"/>
      <c r="AM50" s="23"/>
      <c r="AN50" s="23"/>
      <c r="AO50" s="23"/>
    </row>
    <row r="51" spans="1:41" x14ac:dyDescent="0.25">
      <c r="A51" s="8">
        <v>19</v>
      </c>
      <c r="B51" s="6">
        <v>100</v>
      </c>
      <c r="C51" s="8">
        <v>19</v>
      </c>
      <c r="D51" s="9">
        <v>100</v>
      </c>
      <c r="E51" s="6">
        <v>19</v>
      </c>
      <c r="F51" s="6">
        <v>100</v>
      </c>
      <c r="G51" s="8">
        <v>19</v>
      </c>
      <c r="H51" s="9">
        <v>100</v>
      </c>
      <c r="I51" s="6"/>
      <c r="J51" s="8">
        <v>19</v>
      </c>
      <c r="K51" s="9">
        <v>100</v>
      </c>
      <c r="L51" s="8">
        <v>19</v>
      </c>
      <c r="M51" s="9">
        <v>100</v>
      </c>
      <c r="N51" s="8">
        <v>19</v>
      </c>
      <c r="O51" s="9">
        <v>100</v>
      </c>
      <c r="P51" s="8">
        <v>19</v>
      </c>
      <c r="Q51" s="9">
        <v>100</v>
      </c>
      <c r="R51" s="8">
        <v>19</v>
      </c>
      <c r="S51" s="9">
        <v>100</v>
      </c>
      <c r="T51" s="8">
        <v>19</v>
      </c>
      <c r="U51" s="9">
        <v>100</v>
      </c>
      <c r="V51" s="6"/>
      <c r="W51" s="6"/>
      <c r="X51" s="6"/>
      <c r="Y51" s="6"/>
      <c r="Z51" s="6"/>
      <c r="AA51" s="6"/>
      <c r="AB51" s="6"/>
      <c r="AC51" s="6"/>
      <c r="AD51" s="6"/>
      <c r="AE51" s="6"/>
      <c r="AF51" s="6"/>
      <c r="AG51" s="23"/>
      <c r="AH51" s="23"/>
      <c r="AI51" s="23"/>
      <c r="AJ51" s="23"/>
      <c r="AK51" s="23"/>
      <c r="AL51" s="23"/>
      <c r="AM51" s="23"/>
      <c r="AN51" s="23"/>
      <c r="AO51" s="23"/>
    </row>
    <row r="52" spans="1:41" x14ac:dyDescent="0.25">
      <c r="A52" s="10">
        <v>20</v>
      </c>
      <c r="B52" s="7">
        <v>100</v>
      </c>
      <c r="C52" s="10">
        <v>20</v>
      </c>
      <c r="D52" s="17">
        <v>100</v>
      </c>
      <c r="E52" s="7">
        <v>20</v>
      </c>
      <c r="F52" s="7">
        <v>100</v>
      </c>
      <c r="G52" s="10">
        <v>20</v>
      </c>
      <c r="H52" s="17">
        <v>100</v>
      </c>
      <c r="I52" s="6"/>
      <c r="J52" s="10">
        <v>20</v>
      </c>
      <c r="K52" s="17">
        <v>100</v>
      </c>
      <c r="L52" s="10">
        <v>20</v>
      </c>
      <c r="M52" s="17">
        <v>100</v>
      </c>
      <c r="N52" s="10">
        <v>20</v>
      </c>
      <c r="O52" s="17">
        <v>100</v>
      </c>
      <c r="P52" s="10">
        <v>20</v>
      </c>
      <c r="Q52" s="17">
        <v>100</v>
      </c>
      <c r="R52" s="10">
        <v>20</v>
      </c>
      <c r="S52" s="17">
        <v>100</v>
      </c>
      <c r="T52" s="10">
        <v>20</v>
      </c>
      <c r="U52" s="17">
        <v>100</v>
      </c>
      <c r="V52" s="6"/>
      <c r="W52" s="6"/>
      <c r="X52" s="6"/>
      <c r="Y52" s="6"/>
      <c r="Z52" s="6"/>
      <c r="AA52" s="6"/>
      <c r="AB52" s="6"/>
      <c r="AC52" s="6"/>
      <c r="AD52" s="6"/>
      <c r="AE52" s="6"/>
      <c r="AF52" s="6"/>
      <c r="AG52" s="23"/>
      <c r="AH52" s="23"/>
      <c r="AI52" s="23"/>
      <c r="AJ52" s="23"/>
      <c r="AK52" s="23"/>
      <c r="AL52" s="23"/>
      <c r="AM52" s="23"/>
      <c r="AN52" s="23"/>
      <c r="AO52" s="23"/>
    </row>
    <row r="53" spans="1:41" x14ac:dyDescent="0.25">
      <c r="A53" s="8"/>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23"/>
      <c r="AH53" s="23"/>
      <c r="AI53" s="23"/>
      <c r="AJ53" s="23"/>
      <c r="AK53" s="23"/>
      <c r="AL53" s="23"/>
      <c r="AM53" s="23"/>
      <c r="AN53" s="23"/>
      <c r="AO53" s="23"/>
    </row>
    <row r="54" spans="1:41" x14ac:dyDescent="0.25">
      <c r="A54" s="62"/>
      <c r="B54" s="62"/>
      <c r="C54" s="62"/>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3"/>
      <c r="AG54" s="62"/>
      <c r="AH54" s="62"/>
      <c r="AI54" s="62"/>
      <c r="AJ54" s="62"/>
      <c r="AK54" s="62"/>
      <c r="AL54" s="62"/>
    </row>
    <row r="55" spans="1:41" x14ac:dyDescent="0.25">
      <c r="A55" s="62"/>
      <c r="B55" s="62"/>
      <c r="C55" s="62"/>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3"/>
      <c r="AG55" s="62"/>
      <c r="AH55" s="62"/>
      <c r="AI55" s="62"/>
      <c r="AJ55" s="62"/>
      <c r="AK55" s="62"/>
      <c r="AL55" s="62"/>
    </row>
    <row r="56" spans="1:41" x14ac:dyDescent="0.25">
      <c r="A56" s="62"/>
      <c r="B56" s="62"/>
      <c r="C56" s="62"/>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3"/>
      <c r="AG56" s="62"/>
      <c r="AH56" s="62"/>
      <c r="AI56" s="62"/>
      <c r="AJ56" s="62"/>
      <c r="AK56" s="62"/>
      <c r="AL56" s="62"/>
    </row>
    <row r="57" spans="1:41" x14ac:dyDescent="0.25">
      <c r="J57" s="3"/>
      <c r="K57" s="3"/>
      <c r="L57" s="3"/>
      <c r="M57" s="3"/>
      <c r="N57" s="3"/>
      <c r="O57" s="3"/>
      <c r="P57" s="3"/>
      <c r="Q57" s="3"/>
    </row>
    <row r="58" spans="1:41" x14ac:dyDescent="0.25">
      <c r="J58" s="27"/>
      <c r="K58" s="27"/>
      <c r="L58" s="27"/>
      <c r="M58" s="27"/>
      <c r="N58" s="27"/>
      <c r="O58" s="27"/>
      <c r="P58" s="27"/>
      <c r="Q58" s="27"/>
    </row>
    <row r="59" spans="1:41" x14ac:dyDescent="0.25">
      <c r="J59" s="27"/>
      <c r="K59" s="27"/>
      <c r="L59" s="27"/>
      <c r="M59" s="27"/>
      <c r="N59" s="27"/>
      <c r="O59" s="27"/>
      <c r="P59" s="27"/>
      <c r="Q59" s="27"/>
    </row>
    <row r="60" spans="1:41" x14ac:dyDescent="0.25">
      <c r="J60" s="4"/>
      <c r="K60" s="4"/>
      <c r="L60" s="4"/>
      <c r="M60" s="4"/>
      <c r="N60" s="4"/>
      <c r="O60" s="4"/>
      <c r="P60" s="4"/>
      <c r="Q60" s="4"/>
    </row>
    <row r="61" spans="1:41" x14ac:dyDescent="0.25">
      <c r="J61" s="3"/>
      <c r="K61" s="3"/>
      <c r="L61" s="3"/>
      <c r="M61" s="3"/>
      <c r="N61" s="3"/>
      <c r="O61" s="3"/>
      <c r="P61" s="3"/>
      <c r="Q61" s="3"/>
    </row>
    <row r="62" spans="1:41" x14ac:dyDescent="0.25">
      <c r="J62" s="3"/>
      <c r="K62" s="3"/>
      <c r="L62" s="3"/>
      <c r="M62" s="3"/>
      <c r="N62" s="3"/>
      <c r="O62" s="3"/>
      <c r="P62" s="3"/>
      <c r="Q62" s="3"/>
    </row>
    <row r="63" spans="1:41" x14ac:dyDescent="0.25">
      <c r="J63" s="3"/>
      <c r="K63" s="3"/>
      <c r="L63" s="3"/>
      <c r="M63" s="3"/>
      <c r="N63" s="3"/>
      <c r="O63" s="3"/>
      <c r="P63" s="3"/>
      <c r="Q63" s="3"/>
    </row>
    <row r="64" spans="1:41" x14ac:dyDescent="0.25">
      <c r="J64" s="3"/>
      <c r="K64" s="3"/>
      <c r="L64" s="3"/>
      <c r="M64" s="3"/>
      <c r="N64" s="3"/>
      <c r="O64" s="3"/>
      <c r="P64" s="3"/>
      <c r="Q64" s="3"/>
    </row>
    <row r="65" spans="10:17" x14ac:dyDescent="0.25">
      <c r="J65" s="3"/>
      <c r="K65" s="3"/>
      <c r="L65" s="3"/>
      <c r="M65" s="3"/>
      <c r="N65" s="3"/>
      <c r="O65" s="3"/>
      <c r="P65" s="3"/>
      <c r="Q65" s="3"/>
    </row>
    <row r="66" spans="10:17" x14ac:dyDescent="0.25">
      <c r="J66" s="3"/>
      <c r="K66" s="3"/>
      <c r="L66" s="3"/>
      <c r="M66" s="3"/>
      <c r="N66" s="3"/>
      <c r="O66" s="3"/>
      <c r="P66" s="3"/>
      <c r="Q66" s="3"/>
    </row>
    <row r="67" spans="10:17" x14ac:dyDescent="0.25">
      <c r="J67" s="3"/>
      <c r="K67" s="3"/>
      <c r="L67" s="3"/>
      <c r="M67" s="3"/>
      <c r="N67" s="3"/>
      <c r="O67" s="3"/>
      <c r="P67" s="3"/>
      <c r="Q67" s="3"/>
    </row>
    <row r="68" spans="10:17" x14ac:dyDescent="0.25">
      <c r="J68" s="3"/>
      <c r="K68" s="3"/>
      <c r="L68" s="3"/>
      <c r="M68" s="3"/>
      <c r="N68" s="3"/>
      <c r="O68" s="3"/>
      <c r="P68" s="3"/>
      <c r="Q68" s="3"/>
    </row>
    <row r="69" spans="10:17" x14ac:dyDescent="0.25">
      <c r="J69" s="3"/>
      <c r="K69" s="3"/>
      <c r="L69" s="3"/>
      <c r="M69" s="3"/>
      <c r="N69" s="3"/>
      <c r="O69" s="3"/>
      <c r="P69" s="3"/>
      <c r="Q69" s="3"/>
    </row>
    <row r="70" spans="10:17" x14ac:dyDescent="0.25">
      <c r="J70" s="3"/>
      <c r="K70" s="3"/>
      <c r="L70" s="3"/>
      <c r="M70" s="3"/>
      <c r="N70" s="3"/>
      <c r="O70" s="3"/>
      <c r="P70" s="3"/>
      <c r="Q70" s="3"/>
    </row>
    <row r="71" spans="10:17" x14ac:dyDescent="0.25">
      <c r="J71" s="3"/>
      <c r="K71" s="3"/>
      <c r="L71" s="3"/>
      <c r="M71" s="3"/>
      <c r="N71" s="3"/>
      <c r="O71" s="3"/>
      <c r="P71" s="3"/>
      <c r="Q71" s="3"/>
    </row>
    <row r="72" spans="10:17" x14ac:dyDescent="0.25">
      <c r="J72" s="3"/>
      <c r="K72" s="3"/>
      <c r="L72" s="3"/>
      <c r="M72" s="3"/>
      <c r="N72" s="3"/>
      <c r="O72" s="3"/>
      <c r="P72" s="3"/>
      <c r="Q72" s="3"/>
    </row>
    <row r="73" spans="10:17" x14ac:dyDescent="0.25">
      <c r="J73" s="3"/>
      <c r="K73" s="3"/>
      <c r="L73" s="3"/>
      <c r="M73" s="3"/>
      <c r="N73" s="3"/>
      <c r="O73" s="3"/>
      <c r="P73" s="3"/>
      <c r="Q73" s="3"/>
    </row>
    <row r="74" spans="10:17" x14ac:dyDescent="0.25">
      <c r="J74" s="3"/>
      <c r="K74" s="3"/>
      <c r="L74" s="3"/>
      <c r="M74" s="3"/>
      <c r="N74" s="3"/>
      <c r="O74" s="3"/>
      <c r="P74" s="3"/>
      <c r="Q74" s="3"/>
    </row>
    <row r="75" spans="10:17" x14ac:dyDescent="0.25">
      <c r="J75" s="3"/>
      <c r="K75" s="3"/>
      <c r="L75" s="3"/>
      <c r="M75" s="3"/>
      <c r="N75" s="3"/>
      <c r="O75" s="3"/>
      <c r="P75" s="3"/>
      <c r="Q75" s="3"/>
    </row>
    <row r="76" spans="10:17" x14ac:dyDescent="0.25">
      <c r="J76" s="3"/>
      <c r="K76" s="3"/>
      <c r="L76" s="3"/>
      <c r="M76" s="3"/>
      <c r="N76" s="3"/>
      <c r="O76" s="3"/>
      <c r="P76" s="3"/>
      <c r="Q76" s="3"/>
    </row>
    <row r="77" spans="10:17" x14ac:dyDescent="0.25">
      <c r="J77" s="3"/>
      <c r="K77" s="3"/>
      <c r="L77" s="3"/>
      <c r="M77" s="3"/>
      <c r="N77" s="3"/>
      <c r="O77" s="3"/>
      <c r="P77" s="3"/>
      <c r="Q77" s="3"/>
    </row>
    <row r="78" spans="10:17" x14ac:dyDescent="0.25">
      <c r="J78" s="3"/>
      <c r="K78" s="3"/>
      <c r="L78" s="3"/>
      <c r="M78" s="3"/>
      <c r="N78" s="3"/>
      <c r="O78" s="3"/>
      <c r="P78" s="3"/>
      <c r="Q78" s="3"/>
    </row>
    <row r="79" spans="10:17" x14ac:dyDescent="0.25">
      <c r="J79" s="3"/>
      <c r="K79" s="3"/>
      <c r="L79" s="3"/>
      <c r="M79" s="3"/>
      <c r="N79" s="3"/>
      <c r="O79" s="3"/>
      <c r="P79" s="3"/>
      <c r="Q79" s="3"/>
    </row>
    <row r="80" spans="10:17" x14ac:dyDescent="0.25">
      <c r="J80" s="3"/>
      <c r="K80" s="3"/>
      <c r="L80" s="3"/>
      <c r="M80" s="3"/>
      <c r="N80" s="3"/>
      <c r="O80" s="3"/>
      <c r="P80" s="3"/>
      <c r="Q80" s="3"/>
    </row>
    <row r="81" spans="10:17" x14ac:dyDescent="0.25">
      <c r="J81" s="3"/>
      <c r="K81" s="3"/>
      <c r="L81" s="3"/>
      <c r="M81" s="3"/>
      <c r="N81" s="3"/>
      <c r="O81" s="3"/>
      <c r="P81" s="3"/>
      <c r="Q81" s="3"/>
    </row>
    <row r="82" spans="10:17" x14ac:dyDescent="0.25">
      <c r="J82" s="3"/>
      <c r="K82" s="3"/>
      <c r="L82" s="25"/>
      <c r="M82" s="3"/>
      <c r="N82" s="3"/>
      <c r="O82" s="3"/>
      <c r="P82" s="25"/>
      <c r="Q82" s="26"/>
    </row>
    <row r="83" spans="10:17" x14ac:dyDescent="0.25">
      <c r="J83" s="3"/>
      <c r="K83" s="3"/>
      <c r="L83" s="3"/>
      <c r="M83" s="3"/>
      <c r="N83" s="3"/>
      <c r="O83" s="3"/>
      <c r="P83" s="3"/>
      <c r="Q83" s="3"/>
    </row>
    <row r="84" spans="10:17" x14ac:dyDescent="0.25">
      <c r="J84" s="3"/>
      <c r="K84" s="3"/>
      <c r="L84" s="3"/>
      <c r="M84" s="3"/>
      <c r="N84" s="3"/>
      <c r="O84" s="3"/>
      <c r="P84" s="3"/>
      <c r="Q84" s="3"/>
    </row>
  </sheetData>
  <mergeCells count="36">
    <mergeCell ref="W3:AD3"/>
    <mergeCell ref="W4:AD4"/>
    <mergeCell ref="W5:X5"/>
    <mergeCell ref="Y5:Z5"/>
    <mergeCell ref="AA5:AB5"/>
    <mergeCell ref="AC5:AD5"/>
    <mergeCell ref="N30:O30"/>
    <mergeCell ref="P30:Q30"/>
    <mergeCell ref="R30:S30"/>
    <mergeCell ref="A3:H3"/>
    <mergeCell ref="A29:H29"/>
    <mergeCell ref="A30:B30"/>
    <mergeCell ref="C30:D30"/>
    <mergeCell ref="E30:F30"/>
    <mergeCell ref="G30:H30"/>
    <mergeCell ref="A5:B5"/>
    <mergeCell ref="C5:D5"/>
    <mergeCell ref="E5:F5"/>
    <mergeCell ref="G5:H5"/>
    <mergeCell ref="A4:H4"/>
    <mergeCell ref="AH1:AM2"/>
    <mergeCell ref="AI4:AI5"/>
    <mergeCell ref="AJ4:AL4"/>
    <mergeCell ref="A1:AD2"/>
    <mergeCell ref="T30:U30"/>
    <mergeCell ref="J3:U3"/>
    <mergeCell ref="J4:U4"/>
    <mergeCell ref="J5:K5"/>
    <mergeCell ref="L5:M5"/>
    <mergeCell ref="N5:O5"/>
    <mergeCell ref="P5:Q5"/>
    <mergeCell ref="R5:S5"/>
    <mergeCell ref="T5:U5"/>
    <mergeCell ref="J29:U29"/>
    <mergeCell ref="J30:K30"/>
    <mergeCell ref="L30:M3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7"/>
  <sheetViews>
    <sheetView zoomScale="90" zoomScaleNormal="90" workbookViewId="0">
      <selection activeCell="B5" sqref="B5"/>
    </sheetView>
  </sheetViews>
  <sheetFormatPr defaultRowHeight="15" x14ac:dyDescent="0.25"/>
  <cols>
    <col min="1" max="1" width="49.28515625" style="1" customWidth="1"/>
    <col min="2" max="2" width="24.140625" style="1" customWidth="1"/>
    <col min="3" max="3" width="9.140625" style="1" customWidth="1"/>
    <col min="4" max="4" width="46" style="1" customWidth="1"/>
    <col min="5" max="5" width="37.7109375" style="1" bestFit="1" customWidth="1"/>
    <col min="6" max="6" width="13.140625" style="1" customWidth="1"/>
    <col min="7" max="7" width="22.28515625" style="1" bestFit="1" customWidth="1"/>
    <col min="8" max="16384" width="9.140625" style="1"/>
  </cols>
  <sheetData>
    <row r="1" spans="1:8" ht="18.75" x14ac:dyDescent="0.25">
      <c r="A1" s="92" t="s">
        <v>18</v>
      </c>
      <c r="B1" s="92"/>
      <c r="C1" s="92"/>
      <c r="D1" s="92"/>
      <c r="E1" s="92"/>
      <c r="F1" s="92"/>
      <c r="G1" s="92"/>
      <c r="H1" s="23"/>
    </row>
    <row r="2" spans="1:8" x14ac:dyDescent="0.25">
      <c r="A2" s="91" t="s">
        <v>0</v>
      </c>
      <c r="B2" s="91"/>
      <c r="C2" s="35"/>
      <c r="D2" s="89" t="s">
        <v>12</v>
      </c>
      <c r="E2" s="89"/>
      <c r="F2" s="89"/>
      <c r="G2" s="89"/>
      <c r="H2" s="40"/>
    </row>
    <row r="3" spans="1:8" x14ac:dyDescent="0.25">
      <c r="A3" s="33" t="s">
        <v>8</v>
      </c>
      <c r="B3" s="20"/>
      <c r="C3" s="34"/>
      <c r="D3" s="31" t="s">
        <v>14</v>
      </c>
      <c r="E3" s="31" t="s">
        <v>15</v>
      </c>
      <c r="F3" s="31" t="s">
        <v>16</v>
      </c>
      <c r="G3" s="31" t="s">
        <v>17</v>
      </c>
      <c r="H3" s="23"/>
    </row>
    <row r="4" spans="1:8" x14ac:dyDescent="0.25">
      <c r="A4" s="33" t="s">
        <v>9</v>
      </c>
      <c r="B4" s="24"/>
      <c r="C4" s="34"/>
      <c r="D4" s="2" t="s">
        <v>3</v>
      </c>
      <c r="E4" s="2" t="s">
        <v>82</v>
      </c>
      <c r="F4" s="5">
        <v>162</v>
      </c>
      <c r="G4" s="5">
        <f>F4</f>
        <v>162</v>
      </c>
      <c r="H4" s="23"/>
    </row>
    <row r="5" spans="1:8" x14ac:dyDescent="0.25">
      <c r="A5" s="33" t="s">
        <v>10</v>
      </c>
      <c r="B5" s="20"/>
      <c r="C5" s="34"/>
      <c r="D5" s="2" t="s">
        <v>3</v>
      </c>
      <c r="E5" s="2" t="s">
        <v>83</v>
      </c>
      <c r="F5" s="5">
        <v>199</v>
      </c>
      <c r="G5" s="5">
        <f>F5+G4</f>
        <v>361</v>
      </c>
      <c r="H5" s="23"/>
    </row>
    <row r="6" spans="1:8" x14ac:dyDescent="0.25">
      <c r="A6" s="36"/>
      <c r="B6" s="34"/>
      <c r="C6" s="34"/>
      <c r="D6" s="2" t="s">
        <v>3</v>
      </c>
      <c r="E6" s="2" t="s">
        <v>84</v>
      </c>
      <c r="F6" s="5">
        <v>110</v>
      </c>
      <c r="G6" s="5">
        <f t="shared" ref="G6:G11" si="0">F6+G5</f>
        <v>471</v>
      </c>
      <c r="H6" s="23"/>
    </row>
    <row r="7" spans="1:8" x14ac:dyDescent="0.25">
      <c r="A7" s="36"/>
      <c r="B7" s="34"/>
      <c r="C7" s="34"/>
      <c r="D7" s="2" t="s">
        <v>4</v>
      </c>
      <c r="E7" s="2" t="s">
        <v>85</v>
      </c>
      <c r="F7" s="5">
        <v>377</v>
      </c>
      <c r="G7" s="5">
        <f t="shared" si="0"/>
        <v>848</v>
      </c>
      <c r="H7" s="23"/>
    </row>
    <row r="8" spans="1:8" x14ac:dyDescent="0.25">
      <c r="A8" s="91" t="s">
        <v>6</v>
      </c>
      <c r="B8" s="91"/>
      <c r="C8" s="34"/>
      <c r="D8" s="2" t="s">
        <v>1</v>
      </c>
      <c r="E8" s="2" t="s">
        <v>86</v>
      </c>
      <c r="F8" s="5">
        <v>72.5</v>
      </c>
      <c r="G8" s="5">
        <f t="shared" si="0"/>
        <v>920.5</v>
      </c>
      <c r="H8" s="23"/>
    </row>
    <row r="9" spans="1:8" x14ac:dyDescent="0.25">
      <c r="A9" s="33" t="s">
        <v>20</v>
      </c>
      <c r="B9" s="20">
        <v>175</v>
      </c>
      <c r="C9" s="34"/>
      <c r="D9" s="2" t="s">
        <v>1</v>
      </c>
      <c r="E9" s="2" t="s">
        <v>87</v>
      </c>
      <c r="F9" s="5">
        <v>315</v>
      </c>
      <c r="G9" s="5">
        <f t="shared" si="0"/>
        <v>1235.5</v>
      </c>
      <c r="H9" s="23"/>
    </row>
    <row r="10" spans="1:8" x14ac:dyDescent="0.25">
      <c r="A10" s="2" t="s">
        <v>70</v>
      </c>
      <c r="B10" s="5"/>
      <c r="C10" s="34"/>
      <c r="D10" s="2" t="s">
        <v>2</v>
      </c>
      <c r="E10" s="2" t="s">
        <v>88</v>
      </c>
      <c r="F10" s="5">
        <v>110</v>
      </c>
      <c r="G10" s="5">
        <f t="shared" si="0"/>
        <v>1345.5</v>
      </c>
      <c r="H10" s="23"/>
    </row>
    <row r="11" spans="1:8" x14ac:dyDescent="0.25">
      <c r="A11" s="33" t="s">
        <v>11</v>
      </c>
      <c r="B11" s="20">
        <v>16.920000000000002</v>
      </c>
      <c r="C11" s="34"/>
      <c r="D11" s="2" t="s">
        <v>5</v>
      </c>
      <c r="E11" s="2" t="s">
        <v>89</v>
      </c>
      <c r="F11" s="5">
        <v>783.5</v>
      </c>
      <c r="G11" s="5">
        <f t="shared" si="0"/>
        <v>2129</v>
      </c>
      <c r="H11" s="23"/>
    </row>
    <row r="12" spans="1:8" x14ac:dyDescent="0.25">
      <c r="A12" s="22"/>
      <c r="B12" s="34"/>
      <c r="C12" s="34"/>
      <c r="D12" s="6"/>
      <c r="E12" s="6"/>
      <c r="F12" s="6"/>
      <c r="G12" s="9"/>
      <c r="H12" s="23"/>
    </row>
    <row r="13" spans="1:8" x14ac:dyDescent="0.25">
      <c r="A13" s="36"/>
      <c r="B13" s="34"/>
      <c r="C13" s="34"/>
      <c r="D13" s="6"/>
      <c r="E13" s="6"/>
      <c r="F13" s="6"/>
      <c r="G13" s="9"/>
      <c r="H13" s="23"/>
    </row>
    <row r="14" spans="1:8" x14ac:dyDescent="0.25">
      <c r="A14" s="91" t="s">
        <v>23</v>
      </c>
      <c r="B14" s="91"/>
      <c r="C14" s="34"/>
      <c r="D14" s="79" t="s">
        <v>13</v>
      </c>
      <c r="E14" s="80"/>
      <c r="F14" s="80"/>
      <c r="G14" s="81"/>
      <c r="H14" s="23"/>
    </row>
    <row r="15" spans="1:8" x14ac:dyDescent="0.25">
      <c r="A15" s="33" t="s">
        <v>78</v>
      </c>
      <c r="B15" s="20">
        <v>150</v>
      </c>
      <c r="C15" s="34"/>
      <c r="D15" s="31" t="s">
        <v>14</v>
      </c>
      <c r="E15" s="31" t="s">
        <v>15</v>
      </c>
      <c r="F15" s="31" t="s">
        <v>16</v>
      </c>
      <c r="G15" s="31" t="s">
        <v>17</v>
      </c>
      <c r="H15" s="23"/>
    </row>
    <row r="16" spans="1:8" x14ac:dyDescent="0.25">
      <c r="A16" s="33" t="s">
        <v>39</v>
      </c>
      <c r="B16" s="20">
        <v>450</v>
      </c>
      <c r="C16" s="34"/>
      <c r="D16" s="2" t="s">
        <v>3</v>
      </c>
      <c r="E16" s="2" t="s">
        <v>90</v>
      </c>
      <c r="F16" s="5">
        <v>168</v>
      </c>
      <c r="G16" s="5">
        <f>F16</f>
        <v>168</v>
      </c>
      <c r="H16" s="23"/>
    </row>
    <row r="17" spans="1:8" x14ac:dyDescent="0.25">
      <c r="A17" s="36"/>
      <c r="B17" s="34"/>
      <c r="C17" s="34"/>
      <c r="D17" s="2" t="s">
        <v>4</v>
      </c>
      <c r="E17" s="2" t="s">
        <v>91</v>
      </c>
      <c r="F17" s="5">
        <v>438</v>
      </c>
      <c r="G17" s="5">
        <f>F17+G16</f>
        <v>606</v>
      </c>
      <c r="H17" s="23"/>
    </row>
    <row r="18" spans="1:8" x14ac:dyDescent="0.25">
      <c r="A18" s="36"/>
      <c r="B18" s="34"/>
      <c r="C18" s="34"/>
      <c r="D18" s="2" t="s">
        <v>1</v>
      </c>
      <c r="E18" s="2" t="s">
        <v>86</v>
      </c>
      <c r="F18" s="5">
        <v>72.5</v>
      </c>
      <c r="G18" s="5">
        <f>F18+G17</f>
        <v>678.5</v>
      </c>
      <c r="H18" s="23"/>
    </row>
    <row r="19" spans="1:8" x14ac:dyDescent="0.25">
      <c r="A19" s="91" t="s">
        <v>7</v>
      </c>
      <c r="B19" s="91"/>
      <c r="C19" s="34"/>
      <c r="D19" s="2" t="s">
        <v>1</v>
      </c>
      <c r="E19" s="2" t="s">
        <v>87</v>
      </c>
      <c r="F19" s="5">
        <v>315</v>
      </c>
      <c r="G19" s="5">
        <f>F19+G18</f>
        <v>993.5</v>
      </c>
      <c r="H19" s="23"/>
    </row>
    <row r="20" spans="1:8" x14ac:dyDescent="0.25">
      <c r="A20" s="33" t="s">
        <v>40</v>
      </c>
      <c r="B20" s="20">
        <v>500</v>
      </c>
      <c r="C20" s="34"/>
      <c r="D20" s="2" t="s">
        <v>2</v>
      </c>
      <c r="E20" s="2" t="s">
        <v>88</v>
      </c>
      <c r="F20" s="5">
        <v>110</v>
      </c>
      <c r="G20" s="5">
        <f>F20+G19</f>
        <v>1103.5</v>
      </c>
      <c r="H20" s="23"/>
    </row>
    <row r="21" spans="1:8" x14ac:dyDescent="0.25">
      <c r="A21" s="37"/>
      <c r="B21" s="32"/>
      <c r="C21" s="32"/>
      <c r="D21" s="2" t="s">
        <v>5</v>
      </c>
      <c r="E21" s="2" t="s">
        <v>92</v>
      </c>
      <c r="F21" s="5">
        <v>783.5</v>
      </c>
      <c r="G21" s="5">
        <f>F21+G20</f>
        <v>1887</v>
      </c>
      <c r="H21" s="23"/>
    </row>
    <row r="22" spans="1:8" x14ac:dyDescent="0.25">
      <c r="A22" s="23"/>
      <c r="B22" s="23"/>
      <c r="C22" s="6"/>
      <c r="D22" s="23"/>
      <c r="E22" s="23"/>
      <c r="F22" s="23"/>
      <c r="G22" s="23"/>
      <c r="H22" s="23"/>
    </row>
    <row r="23" spans="1:8" x14ac:dyDescent="0.25">
      <c r="A23" s="23"/>
      <c r="B23" s="23"/>
      <c r="C23" s="6"/>
      <c r="D23" s="23"/>
      <c r="E23" s="23"/>
      <c r="F23" s="23"/>
      <c r="G23" s="23"/>
      <c r="H23" s="23"/>
    </row>
    <row r="24" spans="1:8" x14ac:dyDescent="0.25">
      <c r="A24" s="23"/>
      <c r="B24" s="23"/>
      <c r="C24" s="23"/>
      <c r="D24" s="23"/>
      <c r="E24" s="23"/>
      <c r="F24" s="23"/>
      <c r="G24" s="23"/>
      <c r="H24" s="23"/>
    </row>
    <row r="25" spans="1:8" ht="18.75" x14ac:dyDescent="0.25">
      <c r="A25" s="96" t="s">
        <v>19</v>
      </c>
      <c r="B25" s="97"/>
      <c r="C25" s="97"/>
      <c r="D25" s="97"/>
      <c r="E25" s="98"/>
      <c r="F25" s="41"/>
      <c r="G25" s="41"/>
      <c r="H25" s="23"/>
    </row>
    <row r="26" spans="1:8" x14ac:dyDescent="0.25">
      <c r="A26" s="93" t="s">
        <v>22</v>
      </c>
      <c r="B26" s="94"/>
      <c r="C26" s="94"/>
      <c r="D26" s="94"/>
      <c r="E26" s="95"/>
      <c r="F26" s="23"/>
      <c r="G26" s="23"/>
      <c r="H26" s="23"/>
    </row>
    <row r="27" spans="1:8" x14ac:dyDescent="0.25">
      <c r="A27" s="13"/>
      <c r="B27" s="11"/>
      <c r="C27" s="11"/>
      <c r="D27" s="30"/>
      <c r="E27" s="29"/>
      <c r="F27" s="23"/>
      <c r="G27" s="23"/>
      <c r="H27" s="23"/>
    </row>
    <row r="28" spans="1:8" x14ac:dyDescent="0.25">
      <c r="A28" s="89" t="s">
        <v>35</v>
      </c>
      <c r="B28" s="89"/>
      <c r="C28" s="6"/>
      <c r="D28" s="89" t="s">
        <v>36</v>
      </c>
      <c r="E28" s="89"/>
      <c r="F28" s="23"/>
      <c r="G28" s="23"/>
      <c r="H28" s="23"/>
    </row>
    <row r="29" spans="1:8" x14ac:dyDescent="0.25">
      <c r="A29" s="91" t="s">
        <v>27</v>
      </c>
      <c r="B29" s="91"/>
      <c r="C29" s="6"/>
      <c r="D29" s="91" t="s">
        <v>27</v>
      </c>
      <c r="E29" s="91"/>
      <c r="F29" s="23"/>
      <c r="G29" s="23"/>
      <c r="H29" s="23"/>
    </row>
    <row r="30" spans="1:8" x14ac:dyDescent="0.25">
      <c r="A30" s="2" t="s">
        <v>20</v>
      </c>
      <c r="B30" s="2">
        <f>B9</f>
        <v>175</v>
      </c>
      <c r="C30" s="6"/>
      <c r="D30" s="2" t="s">
        <v>20</v>
      </c>
      <c r="E30" s="19" t="str">
        <f>IF(B5="bare field",B9,IF(B5="germination",B9-(B9*Agenais!B7/100),IF(AND(B5="growing",B3&lt;5),B9,IF(AND(B5="growing",B3=5),B9-(B9*Agenais!D12/100),IF(AND(B5="growing",B3=6),B9-(B9*Agenais!D13/100),IF(AND(B5="growing",B3=7),B9-(B9*Agenais!D14/100),IF(AND(B5="growing",B3=8),B9-(B9*Agenais!D15/100),IF(AND(B5="growing",B3=9),B9-(B9*Agenais!D16/100),IF(AND(B5="growing",B3=10),B9-(B9*Agenais!D17/100),IF(AND(B5="growing",B3=11),B9-(B9*Agenais!D18/100),IF(AND(B5="growing",B3&gt;11),B9-(B9*Agenais!D19/100),IF(AND(B5="flowering",B4&lt;1.3,B3&lt;5),B9,IF(AND(B5="flowering",B4&lt;1.3,B3=5),B9-(B9*Agenais!F12/100),IF(AND(B5="flowering",B4&lt;1.3,B3=6),B9-(B9*Agenais!F13/100),IF(AND(B5="flowering",B4&lt;1.3,B3=7),B9-(B9*Agenais!F14/100),IF(AND(B5="flowering",B4&lt;1.3,B3&gt;7),B9-(B9*Agenais!F15/100),IF(AND(B5="flowering",B4&gt;=1.3,B3&lt;1),B9,IF(AND(B5="flowering",B4&gt;=1.3,B3&gt;=1),B9-(B9*Agenais!F33/100),IF(AND(B5="physiological maturity",B4&lt;1.3),B9,IF(AND(B5="physiological maturity",B4&gt;=1.3,B3&lt;9),B9,IF(AND(B5="physiological maturity",B4&gt;=1.3,B3=9),B9-(B9*Agenais!H41/100),IF(AND(B5="physiological maturity",B4&gt;=1.3,B3=10),B9-(B9*Agenais!H42/100),IF(AND(B5="physiological maturity",B4&gt;=1.3,B3=11),B9-(B9*Agenais!H43/100),IF(AND(B5="physiological maturity",B4&gt;=1.3,B3&gt;11),B9-(B9*Agenais!H44/100),""))))))))))))))))))))))))</f>
        <v/>
      </c>
      <c r="F30" s="42"/>
      <c r="G30" s="23"/>
      <c r="H30" s="23"/>
    </row>
    <row r="31" spans="1:8" x14ac:dyDescent="0.25">
      <c r="A31" s="2" t="s">
        <v>21</v>
      </c>
      <c r="B31" s="2">
        <f>B11</f>
        <v>16.920000000000002</v>
      </c>
      <c r="C31" s="6"/>
      <c r="D31" s="2" t="s">
        <v>66</v>
      </c>
      <c r="E31" s="20"/>
      <c r="F31" s="42"/>
      <c r="G31" s="23"/>
      <c r="H31" s="23"/>
    </row>
    <row r="32" spans="1:8" x14ac:dyDescent="0.25">
      <c r="A32" s="2" t="s">
        <v>28</v>
      </c>
      <c r="B32" s="2">
        <f>B30*B31</f>
        <v>2961.0000000000005</v>
      </c>
      <c r="C32" s="6"/>
      <c r="D32" s="2" t="s">
        <v>67</v>
      </c>
      <c r="E32" s="19" t="str">
        <f>IF(AND(E31="continuation",E30=0),"not possible strategy for given conditions",IF(AND(E31="continuation",B5&lt;&gt;"germination"),E30,IF(AND(E31="continuation",B5="germination"),"not possible strategy for given conditions",IF(AND(E31="abandoning",B5&lt;&gt;"bare field"),0,IF(AND(E31="abandoning",B5="bare field"),"not possible strategy for given conditions",IF(AND(E31="reseeding",B5="germination"),B9,IF(AND(E31="reseeding",B5="growing"),B10,IF(AND(E31="reseeding",OR(B5="bare field",B5="flowering",B5="physiological maturity")),"not possible strategy for given conditions",""))))))))</f>
        <v/>
      </c>
      <c r="F32" s="42"/>
      <c r="G32" s="23"/>
      <c r="H32" s="23"/>
    </row>
    <row r="33" spans="1:8" x14ac:dyDescent="0.25">
      <c r="A33" s="2" t="s">
        <v>29</v>
      </c>
      <c r="B33" s="2">
        <f>B32+B15</f>
        <v>3111.0000000000005</v>
      </c>
      <c r="C33" s="6"/>
      <c r="D33" s="2" t="s">
        <v>21</v>
      </c>
      <c r="E33" s="19">
        <f>B11</f>
        <v>16.920000000000002</v>
      </c>
      <c r="F33" s="23"/>
      <c r="G33" s="23"/>
      <c r="H33" s="23"/>
    </row>
    <row r="34" spans="1:8" x14ac:dyDescent="0.25">
      <c r="A34" s="89" t="s">
        <v>24</v>
      </c>
      <c r="B34" s="89"/>
      <c r="C34" s="6"/>
      <c r="D34" s="2" t="s">
        <v>28</v>
      </c>
      <c r="E34" s="19" t="str">
        <f>IFERROR(E32*E33,"")</f>
        <v/>
      </c>
      <c r="F34" s="23"/>
      <c r="G34" s="23"/>
      <c r="H34" s="23"/>
    </row>
    <row r="35" spans="1:8" x14ac:dyDescent="0.25">
      <c r="A35" s="2" t="s">
        <v>25</v>
      </c>
      <c r="B35" s="2">
        <f>G11</f>
        <v>2129</v>
      </c>
      <c r="C35" s="6"/>
      <c r="D35" s="2" t="s">
        <v>29</v>
      </c>
      <c r="E35" s="19" t="str">
        <f>IFERROR(E34+B15,"")</f>
        <v/>
      </c>
      <c r="F35" s="23"/>
      <c r="G35" s="23"/>
      <c r="H35" s="23"/>
    </row>
    <row r="36" spans="1:8" x14ac:dyDescent="0.25">
      <c r="A36" s="2" t="s">
        <v>26</v>
      </c>
      <c r="B36" s="2">
        <f>0.05*B32</f>
        <v>148.05000000000004</v>
      </c>
      <c r="C36" s="6"/>
      <c r="D36" s="89" t="s">
        <v>24</v>
      </c>
      <c r="E36" s="89"/>
      <c r="F36" s="23"/>
      <c r="G36" s="23"/>
      <c r="H36" s="23"/>
    </row>
    <row r="37" spans="1:8" x14ac:dyDescent="0.25">
      <c r="A37" s="2" t="s">
        <v>30</v>
      </c>
      <c r="B37" s="2">
        <f>B35+B36</f>
        <v>2277.0500000000002</v>
      </c>
      <c r="C37" s="6"/>
      <c r="D37" s="2" t="s">
        <v>25</v>
      </c>
      <c r="E37" s="19" t="str">
        <f>IF(AND(B5="bare field",E31="continuation",E30&lt;&gt;0),B35+B20,IF(AND(B5="germination",E31="abandoning"),G7+B20,IF(AND(B5="germination",E31="reseeding"),B35+B20+F5+F7,IF(AND(B5="growing",E31="continuation",E30&lt;&gt;0),B35+B20,IF(AND(B5="growing",E31="reseeding"),B35+B20+F5+F7,IF(AND(B5="growing",E31="abandoning"),G9+B20,IF(AND(B5="flowering",E31="continuation",E30&lt;&gt;0),B35+B20,IF(AND(B5="flowering",E31="abandoning"),G10-F10/2+B20,IF(AND(B5="physiological maturity",E31="continuation",E30&lt;&gt;0),B35+B20,IF(AND(B5="physiological maturity",E31="abandoning"),G10+B20,IF(OR(AND(E30=0,E31="continuation"),AND(B5="bare field",OR(E31="abandoning",E31="reseeding")),AND(B5="germination",E31="continuation"),AND(B5="flowering",E31="reseeding"),AND(B5="physiological maturity",E31="reseeding")),"not possible strategy for given conditions","")))))))))))</f>
        <v/>
      </c>
      <c r="F37" s="23"/>
      <c r="G37" s="23"/>
      <c r="H37" s="23"/>
    </row>
    <row r="38" spans="1:8" x14ac:dyDescent="0.25">
      <c r="A38" s="89" t="s">
        <v>31</v>
      </c>
      <c r="B38" s="89"/>
      <c r="C38" s="6"/>
      <c r="D38" s="2" t="s">
        <v>26</v>
      </c>
      <c r="E38" s="19">
        <f>B36</f>
        <v>148.05000000000004</v>
      </c>
      <c r="F38" s="23"/>
      <c r="G38" s="23"/>
      <c r="H38" s="23"/>
    </row>
    <row r="39" spans="1:8" x14ac:dyDescent="0.25">
      <c r="A39" s="2" t="s">
        <v>32</v>
      </c>
      <c r="B39" s="19">
        <f>B33-B37</f>
        <v>833.95000000000027</v>
      </c>
      <c r="C39" s="6"/>
      <c r="D39" s="2" t="s">
        <v>30</v>
      </c>
      <c r="E39" s="19" t="str">
        <f>IFERROR(E37+E38,"")</f>
        <v/>
      </c>
      <c r="F39" s="23"/>
      <c r="G39" s="23"/>
      <c r="H39" s="23"/>
    </row>
    <row r="40" spans="1:8" x14ac:dyDescent="0.25">
      <c r="A40" s="8"/>
      <c r="B40" s="6"/>
      <c r="C40" s="6"/>
      <c r="D40" s="89" t="s">
        <v>31</v>
      </c>
      <c r="E40" s="89"/>
      <c r="F40" s="23"/>
      <c r="G40" s="23"/>
      <c r="H40" s="23"/>
    </row>
    <row r="41" spans="1:8" x14ac:dyDescent="0.25">
      <c r="A41" s="8"/>
      <c r="B41" s="6"/>
      <c r="C41" s="6"/>
      <c r="D41" s="2" t="s">
        <v>32</v>
      </c>
      <c r="E41" s="19" t="str">
        <f>IFERROR(E35-E39,"")</f>
        <v/>
      </c>
      <c r="F41" s="23"/>
      <c r="G41" s="23"/>
      <c r="H41" s="23"/>
    </row>
    <row r="42" spans="1:8" x14ac:dyDescent="0.25">
      <c r="A42" s="8"/>
      <c r="B42" s="6"/>
      <c r="C42" s="6"/>
      <c r="D42" s="90" t="s">
        <v>33</v>
      </c>
      <c r="E42" s="90"/>
      <c r="F42" s="23"/>
      <c r="G42" s="23"/>
      <c r="H42" s="23"/>
    </row>
    <row r="43" spans="1:8" x14ac:dyDescent="0.25">
      <c r="A43" s="8"/>
      <c r="B43" s="6"/>
      <c r="C43" s="6"/>
      <c r="D43" s="15" t="s">
        <v>34</v>
      </c>
      <c r="E43" s="18" t="str">
        <f>IFERROR(B39-E41,"")</f>
        <v/>
      </c>
      <c r="F43" s="23"/>
      <c r="G43" s="23"/>
      <c r="H43" s="23"/>
    </row>
    <row r="44" spans="1:8" x14ac:dyDescent="0.25">
      <c r="A44" s="10"/>
      <c r="B44" s="7"/>
      <c r="C44" s="7"/>
      <c r="D44" s="15" t="s">
        <v>37</v>
      </c>
      <c r="E44" s="18" t="str">
        <f>IFERROR(E43/B39*100,"")</f>
        <v/>
      </c>
      <c r="F44" s="23"/>
      <c r="G44" s="23"/>
      <c r="H44" s="23"/>
    </row>
    <row r="45" spans="1:8" x14ac:dyDescent="0.25">
      <c r="A45" s="13"/>
      <c r="B45" s="11"/>
      <c r="C45" s="11"/>
      <c r="D45" s="11"/>
      <c r="E45" s="14"/>
      <c r="F45" s="23"/>
      <c r="G45" s="23"/>
      <c r="H45" s="23"/>
    </row>
    <row r="46" spans="1:8" x14ac:dyDescent="0.25">
      <c r="A46" s="10"/>
      <c r="B46" s="7"/>
      <c r="C46" s="7"/>
      <c r="D46" s="7"/>
      <c r="E46" s="17"/>
      <c r="F46" s="23"/>
      <c r="G46" s="23"/>
      <c r="H46" s="23"/>
    </row>
    <row r="47" spans="1:8" x14ac:dyDescent="0.25">
      <c r="A47" s="93" t="s">
        <v>38</v>
      </c>
      <c r="B47" s="94"/>
      <c r="C47" s="94"/>
      <c r="D47" s="94"/>
      <c r="E47" s="95"/>
      <c r="F47" s="23"/>
      <c r="G47" s="23"/>
      <c r="H47" s="23"/>
    </row>
    <row r="48" spans="1:8" x14ac:dyDescent="0.25">
      <c r="A48" s="13"/>
      <c r="B48" s="11"/>
      <c r="C48" s="11"/>
      <c r="D48" s="11"/>
      <c r="E48" s="14"/>
      <c r="F48" s="23"/>
      <c r="G48" s="23"/>
      <c r="H48" s="23"/>
    </row>
    <row r="49" spans="1:8" x14ac:dyDescent="0.25">
      <c r="A49" s="89" t="s">
        <v>35</v>
      </c>
      <c r="B49" s="89"/>
      <c r="C49" s="6"/>
      <c r="D49" s="89" t="s">
        <v>36</v>
      </c>
      <c r="E49" s="89"/>
      <c r="F49" s="23"/>
      <c r="G49" s="23"/>
      <c r="H49" s="23"/>
    </row>
    <row r="50" spans="1:8" x14ac:dyDescent="0.25">
      <c r="A50" s="91" t="s">
        <v>27</v>
      </c>
      <c r="B50" s="91"/>
      <c r="C50" s="6"/>
      <c r="D50" s="91" t="s">
        <v>27</v>
      </c>
      <c r="E50" s="91"/>
      <c r="F50" s="23"/>
      <c r="G50" s="23"/>
      <c r="H50" s="23"/>
    </row>
    <row r="51" spans="1:8" x14ac:dyDescent="0.25">
      <c r="A51" s="2" t="s">
        <v>20</v>
      </c>
      <c r="B51" s="2">
        <f>B9</f>
        <v>175</v>
      </c>
      <c r="C51" s="6"/>
      <c r="D51" s="2" t="s">
        <v>20</v>
      </c>
      <c r="E51" s="19" t="str">
        <f>IF(B5="bare field",B9,IF(B5="germination",B9-(B9*Agenais!B7/100),IF(AND(B5="growing",B3&lt;5),B9,IF(AND(B5="growing",B3=5),B9-(B9*Agenais!D12/100),IF(AND(B5="growing",B3=6),B9-(B9*Agenais!D13/100),IF(AND(B5="growing",B3=7),B9-(B9*Agenais!D14/100),IF(AND(B5="growing",B3=8),B9-(B9*Agenais!D15/100),IF(AND(B5="growing",B3=9),B9-(B9*Agenais!D16/100),IF(AND(B5="growing",B3=10),B9-(B9*Agenais!D17/100),IF(AND(B5="growing",B3=11),B9-(B9*Agenais!D18/100),IF(AND(B5="growing",B3&gt;11),B9-(B9*Agenais!D19/100),IF(AND(B5="flowering",B4&lt;1.3,B3&lt;5),B9,IF(AND(B5="flowering",B4&lt;1.3,B3=5),B9-(B9*Agenais!F12/100),IF(AND(B5="flowering",B4&lt;1.3,B3=6),B9-(B9*Agenais!F13/100),IF(AND(B5="flowering",B4&lt;1.3,B3=7),B9-(B9*Agenais!F14/100),IF(AND(B5="flowering",B4&lt;1.3,B3&gt;7),B9-(B9*Agenais!F15/100),IF(AND(B5="flowering",B4&gt;=1.3,B3&lt;1),B9,IF(AND(B5="flowering",B4&gt;=1.3,B3&gt;=1),B9-(B9*Agenais!F33/100),IF(AND(B5="physiological maturity",B4&lt;1.3),B9,IF(AND(B5="physiological maturity",B4&gt;=1.3,B3&lt;9),B9,IF(AND(B5="physiological maturity",B4&gt;=1.3,B3=9),B9-(B9*Agenais!H41/100),IF(AND(B5="physiological maturity",B4&gt;=1.3,B3=10),B9-(B9*Agenais!H42/100),IF(AND(B5="physiological maturity",B4&gt;=1.3,B3=11),B9-(B9*Agenais!H43/100),IF(AND(B5="physiological maturity",B4&gt;=1.3,B3&gt;11),B9-(B9*Agenais!H44/100),""))))))))))))))))))))))))</f>
        <v/>
      </c>
      <c r="F51" s="23"/>
      <c r="G51" s="23"/>
      <c r="H51" s="23"/>
    </row>
    <row r="52" spans="1:8" x14ac:dyDescent="0.25">
      <c r="A52" s="2" t="s">
        <v>21</v>
      </c>
      <c r="B52" s="2">
        <f>B11</f>
        <v>16.920000000000002</v>
      </c>
      <c r="C52" s="6"/>
      <c r="D52" s="2" t="s">
        <v>66</v>
      </c>
      <c r="E52" s="20"/>
      <c r="F52" s="23"/>
      <c r="G52" s="23"/>
      <c r="H52" s="23"/>
    </row>
    <row r="53" spans="1:8" x14ac:dyDescent="0.25">
      <c r="A53" s="2" t="s">
        <v>28</v>
      </c>
      <c r="B53" s="2">
        <f>B51*B52</f>
        <v>2961.0000000000005</v>
      </c>
      <c r="C53" s="6"/>
      <c r="D53" s="2" t="s">
        <v>67</v>
      </c>
      <c r="E53" s="19" t="str">
        <f>IF(AND(E52="continuation",E51=0),"not possible strategy for given conditions",IF(AND(E52="continuation",B5&lt;&gt;"germination"),E51,IF(AND(E52="continuation",B5="germination"),"not possible strategy for given conditions",IF(AND(E52="abandoning",B5&lt;&gt;"bare field"),0,IF(AND(E52="abandoning",B5="bare field"),"not possible strategy for given conditions",IF(AND(E52="reseeding",B5="germination"),B9,IF(AND(E52="reseeding",B5="growing"),B10,IF(AND(E52="reseeding",OR(B5="bare field",B5="flowering",B5="physiological maturity")),"not possible strategy for given conditions",""))))))))</f>
        <v/>
      </c>
      <c r="F53" s="23"/>
      <c r="G53" s="23"/>
      <c r="H53" s="23"/>
    </row>
    <row r="54" spans="1:8" x14ac:dyDescent="0.25">
      <c r="A54" s="2" t="s">
        <v>29</v>
      </c>
      <c r="B54" s="2">
        <f>B53+B16</f>
        <v>3411.0000000000005</v>
      </c>
      <c r="C54" s="6"/>
      <c r="D54" s="2" t="s">
        <v>21</v>
      </c>
      <c r="E54" s="19">
        <f>B11</f>
        <v>16.920000000000002</v>
      </c>
      <c r="F54" s="23"/>
      <c r="G54" s="23"/>
      <c r="H54" s="23"/>
    </row>
    <row r="55" spans="1:8" x14ac:dyDescent="0.25">
      <c r="A55" s="89" t="s">
        <v>24</v>
      </c>
      <c r="B55" s="89"/>
      <c r="C55" s="6"/>
      <c r="D55" s="2" t="s">
        <v>28</v>
      </c>
      <c r="E55" s="19" t="str">
        <f>IFERROR(E53*E54,"")</f>
        <v/>
      </c>
      <c r="F55" s="23"/>
      <c r="G55" s="23"/>
      <c r="H55" s="23"/>
    </row>
    <row r="56" spans="1:8" x14ac:dyDescent="0.25">
      <c r="A56" s="2" t="s">
        <v>25</v>
      </c>
      <c r="B56" s="2">
        <f>G21</f>
        <v>1887</v>
      </c>
      <c r="C56" s="6"/>
      <c r="D56" s="2" t="s">
        <v>29</v>
      </c>
      <c r="E56" s="19" t="str">
        <f>IFERROR(E55+B16,"")</f>
        <v/>
      </c>
      <c r="F56" s="23"/>
      <c r="G56" s="23"/>
      <c r="H56" s="23"/>
    </row>
    <row r="57" spans="1:8" x14ac:dyDescent="0.25">
      <c r="A57" s="2" t="s">
        <v>26</v>
      </c>
      <c r="B57" s="2">
        <f>0.05*B53</f>
        <v>148.05000000000004</v>
      </c>
      <c r="C57" s="6"/>
      <c r="D57" s="89" t="s">
        <v>24</v>
      </c>
      <c r="E57" s="89"/>
      <c r="F57" s="43"/>
      <c r="G57" s="23"/>
      <c r="H57" s="23"/>
    </row>
    <row r="58" spans="1:8" x14ac:dyDescent="0.25">
      <c r="A58" s="2" t="s">
        <v>30</v>
      </c>
      <c r="B58" s="2">
        <f>B56+B57</f>
        <v>2035.05</v>
      </c>
      <c r="C58" s="6"/>
      <c r="D58" s="2" t="s">
        <v>25</v>
      </c>
      <c r="E58" s="19" t="str">
        <f>IF(AND(B5="bare field",E52="continuation",E51&lt;&gt;0),B56+B20,IF(AND(B5="germination",E52="abandoning"),G17+B20,IF(AND(B5="germination",E52="reseeding"),B56+B20+G17,IF(AND(B5="growing",E52="continuation",E51&lt;&gt;0),B56+B20,IF(AND(B5="growing",E52="reseeding"),B56+B20+G17,IF(AND(B5="growing",E52="abandoning"),G19+B20,IF(AND(B5="flowering",E52="continuation",E51&lt;&gt;0),B56+B20,IF(AND(B5="flowering",E52="abandoning"),G20-F20/2+B20,IF(AND(B5="physiological maturity",E52="continuation",E51&lt;&gt;0),B56+B20,IF(AND(B5="physiological maturity",E52="abandoning"),G20+B20,IF(OR(AND(E51=0,E52="continuation"),AND(B5="bare field",OR(E52="abandoning",E52="reseeding")),AND(B5="germination",E52="continuation"),AND(B5="flowering",E52="reseeding"),AND(B5="physiological maturity",E52="reseeding")),"not possible strategy for given conditions","")))))))))))</f>
        <v/>
      </c>
      <c r="F58" s="23"/>
      <c r="G58" s="23"/>
      <c r="H58" s="23"/>
    </row>
    <row r="59" spans="1:8" x14ac:dyDescent="0.25">
      <c r="A59" s="89" t="s">
        <v>31</v>
      </c>
      <c r="B59" s="89"/>
      <c r="C59" s="6"/>
      <c r="D59" s="2" t="s">
        <v>26</v>
      </c>
      <c r="E59" s="19">
        <f>B57</f>
        <v>148.05000000000004</v>
      </c>
      <c r="F59" s="23"/>
      <c r="G59" s="23"/>
      <c r="H59" s="23"/>
    </row>
    <row r="60" spans="1:8" x14ac:dyDescent="0.25">
      <c r="A60" s="2" t="s">
        <v>32</v>
      </c>
      <c r="B60" s="2">
        <f>B54-B58</f>
        <v>1375.9500000000005</v>
      </c>
      <c r="C60" s="6"/>
      <c r="D60" s="2" t="s">
        <v>30</v>
      </c>
      <c r="E60" s="19" t="str">
        <f>IFERROR(E58+E59,"")</f>
        <v/>
      </c>
      <c r="F60" s="23"/>
      <c r="G60" s="23"/>
      <c r="H60" s="23"/>
    </row>
    <row r="61" spans="1:8" x14ac:dyDescent="0.25">
      <c r="A61" s="8"/>
      <c r="B61" s="6"/>
      <c r="C61" s="6"/>
      <c r="D61" s="89" t="s">
        <v>31</v>
      </c>
      <c r="E61" s="89"/>
      <c r="F61" s="23"/>
      <c r="G61" s="23"/>
      <c r="H61" s="23"/>
    </row>
    <row r="62" spans="1:8" x14ac:dyDescent="0.25">
      <c r="A62" s="8"/>
      <c r="B62" s="6"/>
      <c r="C62" s="6"/>
      <c r="D62" s="2" t="s">
        <v>32</v>
      </c>
      <c r="E62" s="19" t="str">
        <f>IFERROR(E56-E60,"")</f>
        <v/>
      </c>
      <c r="F62" s="23"/>
      <c r="G62" s="23"/>
      <c r="H62" s="23"/>
    </row>
    <row r="63" spans="1:8" x14ac:dyDescent="0.25">
      <c r="A63" s="8"/>
      <c r="B63" s="6"/>
      <c r="C63" s="6"/>
      <c r="D63" s="90" t="s">
        <v>33</v>
      </c>
      <c r="E63" s="90"/>
      <c r="F63" s="23"/>
      <c r="G63" s="23"/>
      <c r="H63" s="23"/>
    </row>
    <row r="64" spans="1:8" x14ac:dyDescent="0.25">
      <c r="A64" s="8"/>
      <c r="B64" s="6"/>
      <c r="C64" s="6"/>
      <c r="D64" s="15" t="s">
        <v>34</v>
      </c>
      <c r="E64" s="18" t="str">
        <f>IFERROR(B60-E62,"")</f>
        <v/>
      </c>
      <c r="F64" s="23"/>
      <c r="G64" s="23"/>
      <c r="H64" s="23"/>
    </row>
    <row r="65" spans="1:8" x14ac:dyDescent="0.25">
      <c r="A65" s="10"/>
      <c r="B65" s="7"/>
      <c r="C65" s="17"/>
      <c r="D65" s="15" t="s">
        <v>37</v>
      </c>
      <c r="E65" s="18" t="str">
        <f>IFERROR(E64/B60*100,"")</f>
        <v/>
      </c>
      <c r="F65" s="23"/>
      <c r="G65" s="23"/>
      <c r="H65" s="23"/>
    </row>
    <row r="66" spans="1:8" x14ac:dyDescent="0.25">
      <c r="A66" s="6"/>
      <c r="B66" s="6"/>
      <c r="C66" s="34"/>
      <c r="D66" s="23"/>
      <c r="E66" s="23"/>
      <c r="F66" s="23"/>
      <c r="G66" s="23"/>
      <c r="H66" s="23"/>
    </row>
    <row r="67" spans="1:8" x14ac:dyDescent="0.25">
      <c r="A67" s="12"/>
      <c r="B67" s="12"/>
      <c r="C67" s="12"/>
      <c r="D67" s="12"/>
      <c r="E67" s="12"/>
    </row>
  </sheetData>
  <mergeCells count="28">
    <mergeCell ref="A49:B49"/>
    <mergeCell ref="D49:E49"/>
    <mergeCell ref="D42:E42"/>
    <mergeCell ref="D14:G14"/>
    <mergeCell ref="A47:E47"/>
    <mergeCell ref="A14:B14"/>
    <mergeCell ref="A19:B19"/>
    <mergeCell ref="D40:E40"/>
    <mergeCell ref="A25:E25"/>
    <mergeCell ref="A26:E26"/>
    <mergeCell ref="D36:E36"/>
    <mergeCell ref="A38:B38"/>
    <mergeCell ref="A28:B28"/>
    <mergeCell ref="D28:E28"/>
    <mergeCell ref="D29:E29"/>
    <mergeCell ref="A1:G1"/>
    <mergeCell ref="A29:B29"/>
    <mergeCell ref="A34:B34"/>
    <mergeCell ref="D2:G2"/>
    <mergeCell ref="A2:B2"/>
    <mergeCell ref="A8:B8"/>
    <mergeCell ref="D61:E61"/>
    <mergeCell ref="D63:E63"/>
    <mergeCell ref="A59:B59"/>
    <mergeCell ref="D50:E50"/>
    <mergeCell ref="D57:E57"/>
    <mergeCell ref="A55:B55"/>
    <mergeCell ref="A50:B50"/>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xWindow="1075" yWindow="345" count="5">
        <x14:dataValidation type="list" allowBlank="1" showInputMessage="1" showErrorMessage="1" prompt="Enter the vegetative stage of the plant at the time of the flood">
          <x14:formula1>
            <xm:f>'Preset Data'!$F$3:$F$7</xm:f>
          </x14:formula1>
          <xm:sqref>B5</xm:sqref>
        </x14:dataValidation>
        <x14:dataValidation type="list" allowBlank="1" showInputMessage="1" showErrorMessage="1" prompt="Enter the flood duration">
          <x14:formula1>
            <xm:f>'Preset Data'!$B$3:$B$33</xm:f>
          </x14:formula1>
          <xm:sqref>B3</xm:sqref>
        </x14:dataValidation>
        <x14:dataValidation type="list" allowBlank="1" showInputMessage="1" showErrorMessage="1" prompt="Enter the water depth of the flood">
          <x14:formula1>
            <xm:f>'Preset Data'!$D$3:$D$23</xm:f>
          </x14:formula1>
          <xm:sqref>B4</xm:sqref>
        </x14:dataValidation>
        <x14:dataValidation type="list" allowBlank="1" showInputMessage="1" showErrorMessage="1" prompt="Choose the most likely alleviation strategy adopted by farmer after flood, knowing that farmers always continue the flooded crop in case of no yield reduction and abandon the production in case of total yiel reduction">
          <x14:formula1>
            <xm:f>'Preset Data'!$H$3:$H$5</xm:f>
          </x14:formula1>
          <xm:sqref>E52</xm:sqref>
        </x14:dataValidation>
        <x14:dataValidation type="list" allowBlank="1" showInputMessage="1" showErrorMessage="1" prompt="Choose the most likely alleviation strategy adopted by farmer after flood, knowing that farmers always continue the flooded crop in case of no yield reduction and abandon the production in case of total yiel reduction">
          <x14:formula1>
            <xm:f>'Preset Data'!$H$3:$H$5</xm:f>
          </x14:formula1>
          <xm:sqref>E31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0"/>
  <sheetViews>
    <sheetView topLeftCell="A28" zoomScale="90" zoomScaleNormal="90" workbookViewId="0">
      <selection activeCell="E42" sqref="E42"/>
    </sheetView>
  </sheetViews>
  <sheetFormatPr defaultRowHeight="15" x14ac:dyDescent="0.25"/>
  <cols>
    <col min="1" max="1" width="49.28515625" style="1" customWidth="1"/>
    <col min="2" max="2" width="24.140625" style="1" customWidth="1"/>
    <col min="3" max="3" width="9.140625" style="1" customWidth="1"/>
    <col min="4" max="4" width="46" style="1" customWidth="1"/>
    <col min="5" max="5" width="37.7109375" style="1" bestFit="1" customWidth="1"/>
    <col min="6" max="6" width="13.140625" style="1" customWidth="1"/>
    <col min="7" max="7" width="22.28515625" style="1" bestFit="1" customWidth="1"/>
    <col min="8" max="16384" width="9.140625" style="1"/>
  </cols>
  <sheetData>
    <row r="1" spans="1:8" ht="18.75" x14ac:dyDescent="0.25">
      <c r="A1" s="92" t="s">
        <v>18</v>
      </c>
      <c r="B1" s="92"/>
      <c r="C1" s="92"/>
      <c r="D1" s="92"/>
      <c r="E1" s="92"/>
      <c r="F1" s="92"/>
      <c r="G1" s="92"/>
      <c r="H1" s="23"/>
    </row>
    <row r="2" spans="1:8" x14ac:dyDescent="0.25">
      <c r="A2" s="13"/>
      <c r="B2" s="11"/>
      <c r="C2" s="11"/>
      <c r="D2" s="89" t="s">
        <v>12</v>
      </c>
      <c r="E2" s="89"/>
      <c r="F2" s="89"/>
      <c r="G2" s="89"/>
      <c r="H2" s="40"/>
    </row>
    <row r="3" spans="1:8" x14ac:dyDescent="0.25">
      <c r="A3" s="89" t="s">
        <v>0</v>
      </c>
      <c r="B3" s="89"/>
      <c r="C3" s="6"/>
      <c r="D3" s="21" t="s">
        <v>14</v>
      </c>
      <c r="E3" s="21" t="s">
        <v>15</v>
      </c>
      <c r="F3" s="21" t="s">
        <v>16</v>
      </c>
      <c r="G3" s="21" t="s">
        <v>17</v>
      </c>
      <c r="H3" s="23"/>
    </row>
    <row r="4" spans="1:8" x14ac:dyDescent="0.25">
      <c r="A4" s="2" t="s">
        <v>8</v>
      </c>
      <c r="B4" s="20"/>
      <c r="C4" s="6"/>
      <c r="D4" s="2" t="s">
        <v>3</v>
      </c>
      <c r="E4" s="2" t="s">
        <v>93</v>
      </c>
      <c r="F4" s="20">
        <v>190</v>
      </c>
      <c r="G4" s="20">
        <f>F4</f>
        <v>190</v>
      </c>
      <c r="H4" s="23"/>
    </row>
    <row r="5" spans="1:8" x14ac:dyDescent="0.25">
      <c r="A5" s="2" t="s">
        <v>9</v>
      </c>
      <c r="B5" s="24"/>
      <c r="C5" s="6"/>
      <c r="D5" s="2" t="s">
        <v>3</v>
      </c>
      <c r="E5" s="2" t="s">
        <v>84</v>
      </c>
      <c r="F5" s="20">
        <v>88</v>
      </c>
      <c r="G5" s="20">
        <f>F5+G4</f>
        <v>278</v>
      </c>
      <c r="H5" s="23"/>
    </row>
    <row r="6" spans="1:8" x14ac:dyDescent="0.25">
      <c r="A6" s="2" t="s">
        <v>10</v>
      </c>
      <c r="B6" s="20"/>
      <c r="C6" s="6"/>
      <c r="D6" s="2" t="s">
        <v>3</v>
      </c>
      <c r="E6" s="2" t="s">
        <v>86</v>
      </c>
      <c r="F6" s="20">
        <v>30</v>
      </c>
      <c r="G6" s="20">
        <f t="shared" ref="G6:G13" si="0">F6+G5</f>
        <v>308</v>
      </c>
      <c r="H6" s="23"/>
    </row>
    <row r="7" spans="1:8" x14ac:dyDescent="0.25">
      <c r="A7" s="8"/>
      <c r="B7" s="6"/>
      <c r="C7" s="6"/>
      <c r="D7" s="2" t="s">
        <v>4</v>
      </c>
      <c r="E7" s="2" t="s">
        <v>85</v>
      </c>
      <c r="F7" s="20">
        <v>235.5</v>
      </c>
      <c r="G7" s="20">
        <f t="shared" si="0"/>
        <v>543.5</v>
      </c>
      <c r="H7" s="23"/>
    </row>
    <row r="8" spans="1:8" x14ac:dyDescent="0.25">
      <c r="A8" s="8"/>
      <c r="B8" s="6"/>
      <c r="C8" s="6"/>
      <c r="D8" s="2" t="s">
        <v>59</v>
      </c>
      <c r="E8" s="2" t="s">
        <v>61</v>
      </c>
      <c r="F8" s="20">
        <v>0</v>
      </c>
      <c r="G8" s="20">
        <f t="shared" si="0"/>
        <v>543.5</v>
      </c>
      <c r="H8" s="23"/>
    </row>
    <row r="9" spans="1:8" x14ac:dyDescent="0.25">
      <c r="A9" s="8"/>
      <c r="B9" s="6"/>
      <c r="C9" s="6"/>
      <c r="D9" s="2" t="s">
        <v>60</v>
      </c>
      <c r="E9" s="2" t="s">
        <v>61</v>
      </c>
      <c r="F9" s="20">
        <v>0</v>
      </c>
      <c r="G9" s="20">
        <f t="shared" si="0"/>
        <v>543.5</v>
      </c>
      <c r="H9" s="23"/>
    </row>
    <row r="10" spans="1:8" x14ac:dyDescent="0.25">
      <c r="A10" s="79" t="s">
        <v>6</v>
      </c>
      <c r="B10" s="81"/>
      <c r="C10" s="6"/>
      <c r="D10" s="2" t="s">
        <v>1</v>
      </c>
      <c r="E10" s="2" t="s">
        <v>94</v>
      </c>
      <c r="F10" s="20">
        <v>114</v>
      </c>
      <c r="G10" s="20">
        <f t="shared" si="0"/>
        <v>657.5</v>
      </c>
      <c r="H10" s="23"/>
    </row>
    <row r="11" spans="1:8" x14ac:dyDescent="0.25">
      <c r="A11" s="2" t="s">
        <v>20</v>
      </c>
      <c r="B11" s="20">
        <v>75</v>
      </c>
      <c r="C11" s="6"/>
      <c r="D11" s="2" t="s">
        <v>1</v>
      </c>
      <c r="E11" s="6" t="s">
        <v>95</v>
      </c>
      <c r="F11" s="20">
        <v>65</v>
      </c>
      <c r="G11" s="20">
        <f t="shared" si="0"/>
        <v>722.5</v>
      </c>
      <c r="H11" s="23"/>
    </row>
    <row r="12" spans="1:8" x14ac:dyDescent="0.25">
      <c r="A12" s="2" t="s">
        <v>70</v>
      </c>
      <c r="B12" s="20"/>
      <c r="C12" s="6"/>
      <c r="D12" s="2" t="s">
        <v>2</v>
      </c>
      <c r="E12" s="2" t="s">
        <v>88</v>
      </c>
      <c r="F12" s="20">
        <v>70</v>
      </c>
      <c r="G12" s="20">
        <f t="shared" si="0"/>
        <v>792.5</v>
      </c>
      <c r="H12" s="23"/>
    </row>
    <row r="13" spans="1:8" x14ac:dyDescent="0.25">
      <c r="A13" s="2" t="s">
        <v>11</v>
      </c>
      <c r="B13" s="20">
        <v>23</v>
      </c>
      <c r="C13" s="6"/>
      <c r="D13" s="2" t="s">
        <v>5</v>
      </c>
      <c r="E13" s="2" t="s">
        <v>92</v>
      </c>
      <c r="F13" s="20">
        <v>559.5</v>
      </c>
      <c r="G13" s="20">
        <f t="shared" si="0"/>
        <v>1352</v>
      </c>
      <c r="H13" s="23"/>
    </row>
    <row r="14" spans="1:8" x14ac:dyDescent="0.25">
      <c r="A14" s="22"/>
      <c r="B14" s="6"/>
      <c r="C14" s="6"/>
      <c r="D14" s="6"/>
      <c r="E14" s="6"/>
      <c r="F14" s="6"/>
      <c r="G14" s="9"/>
      <c r="H14" s="23"/>
    </row>
    <row r="15" spans="1:8" x14ac:dyDescent="0.25">
      <c r="A15" s="8"/>
      <c r="B15" s="6"/>
      <c r="C15" s="6"/>
      <c r="D15" s="79" t="s">
        <v>13</v>
      </c>
      <c r="E15" s="80"/>
      <c r="F15" s="80"/>
      <c r="G15" s="81"/>
      <c r="H15" s="23"/>
    </row>
    <row r="16" spans="1:8" x14ac:dyDescent="0.25">
      <c r="A16" s="8"/>
      <c r="B16" s="6"/>
      <c r="C16" s="6"/>
      <c r="D16" s="21" t="s">
        <v>14</v>
      </c>
      <c r="E16" s="21" t="s">
        <v>15</v>
      </c>
      <c r="F16" s="21" t="s">
        <v>16</v>
      </c>
      <c r="G16" s="21" t="s">
        <v>17</v>
      </c>
      <c r="H16" s="23"/>
    </row>
    <row r="17" spans="1:8" x14ac:dyDescent="0.25">
      <c r="A17" s="79" t="s">
        <v>23</v>
      </c>
      <c r="B17" s="81"/>
      <c r="C17" s="6"/>
      <c r="D17" s="2" t="s">
        <v>3</v>
      </c>
      <c r="E17" s="2" t="s">
        <v>90</v>
      </c>
      <c r="F17" s="20">
        <v>218.2</v>
      </c>
      <c r="G17" s="20">
        <f>F17</f>
        <v>218.2</v>
      </c>
      <c r="H17" s="23"/>
    </row>
    <row r="18" spans="1:8" x14ac:dyDescent="0.25">
      <c r="A18" s="2" t="s">
        <v>78</v>
      </c>
      <c r="B18" s="20">
        <v>150</v>
      </c>
      <c r="C18" s="6"/>
      <c r="D18" s="2" t="s">
        <v>3</v>
      </c>
      <c r="E18" s="2" t="s">
        <v>86</v>
      </c>
      <c r="F18" s="20">
        <v>30</v>
      </c>
      <c r="G18" s="20">
        <f>F18+G17</f>
        <v>248.2</v>
      </c>
      <c r="H18" s="23"/>
    </row>
    <row r="19" spans="1:8" x14ac:dyDescent="0.25">
      <c r="A19" s="2" t="s">
        <v>39</v>
      </c>
      <c r="B19" s="20">
        <v>450</v>
      </c>
      <c r="C19" s="6"/>
      <c r="D19" s="2" t="s">
        <v>4</v>
      </c>
      <c r="E19" s="2" t="s">
        <v>91</v>
      </c>
      <c r="F19" s="20">
        <v>177.5</v>
      </c>
      <c r="G19" s="20">
        <f t="shared" ref="G19:G25" si="1">F19+G18</f>
        <v>425.7</v>
      </c>
      <c r="H19" s="23"/>
    </row>
    <row r="20" spans="1:8" x14ac:dyDescent="0.25">
      <c r="A20" s="8"/>
      <c r="B20" s="6"/>
      <c r="C20" s="6"/>
      <c r="D20" s="2" t="s">
        <v>59</v>
      </c>
      <c r="E20" s="2" t="s">
        <v>61</v>
      </c>
      <c r="F20" s="20">
        <v>0</v>
      </c>
      <c r="G20" s="20">
        <f t="shared" si="1"/>
        <v>425.7</v>
      </c>
      <c r="H20" s="23"/>
    </row>
    <row r="21" spans="1:8" x14ac:dyDescent="0.25">
      <c r="A21" s="8"/>
      <c r="B21" s="6"/>
      <c r="C21" s="6"/>
      <c r="D21" s="2" t="s">
        <v>60</v>
      </c>
      <c r="E21" s="2" t="s">
        <v>61</v>
      </c>
      <c r="F21" s="20">
        <v>0</v>
      </c>
      <c r="G21" s="20">
        <f t="shared" si="1"/>
        <v>425.7</v>
      </c>
      <c r="H21" s="23"/>
    </row>
    <row r="22" spans="1:8" x14ac:dyDescent="0.25">
      <c r="A22" s="8"/>
      <c r="B22" s="6"/>
      <c r="C22" s="6"/>
      <c r="D22" s="2" t="s">
        <v>1</v>
      </c>
      <c r="E22" s="2" t="s">
        <v>94</v>
      </c>
      <c r="F22" s="20">
        <v>114</v>
      </c>
      <c r="G22" s="20">
        <f t="shared" si="1"/>
        <v>539.70000000000005</v>
      </c>
      <c r="H22" s="23"/>
    </row>
    <row r="23" spans="1:8" x14ac:dyDescent="0.25">
      <c r="A23" s="79" t="s">
        <v>7</v>
      </c>
      <c r="B23" s="81"/>
      <c r="C23" s="6"/>
      <c r="D23" s="2" t="s">
        <v>1</v>
      </c>
      <c r="E23" s="6" t="s">
        <v>95</v>
      </c>
      <c r="F23" s="20">
        <v>65</v>
      </c>
      <c r="G23" s="20">
        <f t="shared" si="1"/>
        <v>604.70000000000005</v>
      </c>
      <c r="H23" s="23"/>
    </row>
    <row r="24" spans="1:8" x14ac:dyDescent="0.25">
      <c r="A24" s="2" t="s">
        <v>40</v>
      </c>
      <c r="B24" s="20">
        <v>500</v>
      </c>
      <c r="C24" s="6"/>
      <c r="D24" s="2" t="s">
        <v>2</v>
      </c>
      <c r="E24" s="2" t="s">
        <v>88</v>
      </c>
      <c r="F24" s="20">
        <v>70</v>
      </c>
      <c r="G24" s="20">
        <f t="shared" si="1"/>
        <v>674.7</v>
      </c>
      <c r="H24" s="23"/>
    </row>
    <row r="25" spans="1:8" x14ac:dyDescent="0.25">
      <c r="A25" s="10"/>
      <c r="B25" s="7"/>
      <c r="C25" s="7"/>
      <c r="D25" s="2" t="s">
        <v>5</v>
      </c>
      <c r="E25" s="2" t="s">
        <v>92</v>
      </c>
      <c r="F25" s="20">
        <v>559.5</v>
      </c>
      <c r="G25" s="20">
        <f t="shared" si="1"/>
        <v>1234.2</v>
      </c>
      <c r="H25" s="23"/>
    </row>
    <row r="26" spans="1:8" x14ac:dyDescent="0.25">
      <c r="A26" s="23"/>
      <c r="B26" s="23"/>
      <c r="C26" s="6"/>
      <c r="D26" s="23"/>
      <c r="E26" s="23"/>
      <c r="F26" s="23"/>
      <c r="G26" s="23"/>
      <c r="H26" s="23"/>
    </row>
    <row r="27" spans="1:8" x14ac:dyDescent="0.25">
      <c r="A27" s="23"/>
      <c r="B27" s="23"/>
      <c r="C27" s="6"/>
      <c r="D27" s="23"/>
      <c r="E27" s="23"/>
      <c r="F27" s="23"/>
      <c r="G27" s="23"/>
      <c r="H27" s="23"/>
    </row>
    <row r="28" spans="1:8" x14ac:dyDescent="0.25">
      <c r="A28" s="23"/>
      <c r="B28" s="23"/>
      <c r="C28" s="23"/>
      <c r="D28" s="23"/>
      <c r="E28" s="23"/>
      <c r="F28" s="23"/>
      <c r="G28" s="23"/>
      <c r="H28" s="23"/>
    </row>
    <row r="29" spans="1:8" ht="18.75" x14ac:dyDescent="0.25">
      <c r="A29" s="96" t="s">
        <v>19</v>
      </c>
      <c r="B29" s="97"/>
      <c r="C29" s="97"/>
      <c r="D29" s="97"/>
      <c r="E29" s="98"/>
      <c r="F29" s="41"/>
      <c r="G29" s="41"/>
      <c r="H29" s="23"/>
    </row>
    <row r="30" spans="1:8" x14ac:dyDescent="0.25">
      <c r="A30" s="93" t="s">
        <v>22</v>
      </c>
      <c r="B30" s="94"/>
      <c r="C30" s="94"/>
      <c r="D30" s="94"/>
      <c r="E30" s="95"/>
      <c r="F30" s="23"/>
      <c r="G30" s="23"/>
      <c r="H30" s="23"/>
    </row>
    <row r="31" spans="1:8" x14ac:dyDescent="0.25">
      <c r="A31" s="13"/>
      <c r="B31" s="11"/>
      <c r="C31" s="11"/>
      <c r="D31" s="11"/>
      <c r="E31" s="14"/>
      <c r="F31" s="23"/>
      <c r="G31" s="23"/>
      <c r="H31" s="23"/>
    </row>
    <row r="32" spans="1:8" x14ac:dyDescent="0.25">
      <c r="A32" s="89" t="s">
        <v>35</v>
      </c>
      <c r="B32" s="89"/>
      <c r="C32" s="6"/>
      <c r="D32" s="89" t="s">
        <v>36</v>
      </c>
      <c r="E32" s="89"/>
      <c r="F32" s="23"/>
      <c r="G32" s="23"/>
      <c r="H32" s="23"/>
    </row>
    <row r="33" spans="1:8" x14ac:dyDescent="0.25">
      <c r="A33" s="91" t="s">
        <v>27</v>
      </c>
      <c r="B33" s="91"/>
      <c r="C33" s="6"/>
      <c r="D33" s="91" t="s">
        <v>27</v>
      </c>
      <c r="E33" s="91"/>
      <c r="F33" s="23"/>
      <c r="G33" s="23"/>
      <c r="H33" s="23"/>
    </row>
    <row r="34" spans="1:8" x14ac:dyDescent="0.25">
      <c r="A34" s="2" t="s">
        <v>20</v>
      </c>
      <c r="B34" s="2">
        <f>B11</f>
        <v>75</v>
      </c>
      <c r="C34" s="6"/>
      <c r="D34" s="2" t="s">
        <v>20</v>
      </c>
      <c r="E34" s="19" t="str">
        <f>IF(B6="bare field",B11,IF(B6="germination",B11-(B11*Agenais!K7/100),IF(AND(B6="3 leaves",B4&lt;5),B11,IF(AND(B6="3 leaves",B4=5),B11-(B11*Agenais!M12/100),IF(AND(B6="3 leaves",B4=6),B11-(B11*Agenais!M13/100),IF(AND(B6="3 leaves",B4&gt;6),B11-(B11*Agenais!M14/100),IF(AND(B6="tillering",B4&lt;10),B11,IF(AND(B6="tillering",B4=10),B11-(B11*Agenais!O17/100),IF(AND(B6="tillering",B4=11),B11-(B11*Agenais!O18/100),IF(AND(B6="tillering",B4=12),B11-(B11*Agenais!O19/100),IF(AND(B6="tillering",B4=13),B11-(B11*Agenais!O20/100),IF(AND(B6="tillering",B4=14),B11-(B11*Agenais!O21/100),IF(AND(B6="tillering",B4&gt;14),B11-(B11*Agenais!O22/100),IF(AND(B6="growing",B4&lt;5),B11,IF(AND(B6="growing",B4=5),B11-(B11*Agenais!Q12/100),IF(AND(B6="growing",B4=6),B11-(B11*Agenais!Q13/100),IF(AND(B6="growing",B4=7),B11-(B11*Agenais!Q14/100),IF(AND(B6="growing",B4=8),B11-(B11*Agenais!Q15/100),IF(AND(B6="growing",B4=9),B11-(B11*Agenais!Q16/100),IF(AND(B6="growing",B4=10),B11-(B11*Agenais!Q17/100),IF(AND(B6="growing",B4=11),B11-(B11*Agenais!Q18/100),IF(AND(B6="growing",B4=12),B11-(B11*Agenais!Q19/100),IF(AND(B6="growing",B4=13),B11-(B11*Agenais!Q20/100),IF(AND(B6="growing",B4=14),B11-(B11*Agenais!Q21/100),IF(AND(B6="growing",B4=15),B11-(B11*Agenais!Q22/100),IF(AND(B6="growing",B4=16),B11-(B11*Agenais!Q23/100),IF(AND(B6="growing",B4&gt;16),B11-(B11*Agenais!Q24/100),IF(AND(B6="flowering",B5&lt;0.6,B4&lt;5),B11,IF(AND(B6="flowering",B5&lt;0.6,B4=5),B11-(B11*Agenais!S12/100),IF(AND(B6="flowering",B5&lt;0.6,B4=6),B11-(B11*Agenais!S13/100),IF(AND(B6="flowering",B5&lt;0.6,B4=7),B11-(B11*Agenais!S14/100),IF(AND(B6="flowering",B5&lt;0.6,B4=8),B11-(B11*Agenais!S15/100),IF(AND(B6="flowering",B5&lt;0.6,B4=9),B11-(B11*Agenais!S16/100),IF(AND(B6="flowering",B5&lt;0.6,B4=10),B11-(B11*Agenais!S17/100),IF(AND(B6="flowering",B5&lt;0.6,B4=11),B11-(B11*Agenais!S18/100),IF(AND(B6="flowering",B5&lt;0.6,B4=12),B11-(B11*Agenais!S19/100),IF(AND(B6="flowering",B5&lt;0.6,B4&gt;12),B11-(B11*Agenais!S20/100),IF(AND(B6="flowering",B5&gt;=0.6,B4&lt;1),B11,IF(AND(B6="flowering",B5&gt;=0.6,B4&gt;=1),B11-(B11*Agenais!S33/100),IF(AND(B6="physiological maturity",B5&lt;0.6),B11,IF(AND(B6="physiological maturity",B5&gt;=0.6,B4&lt;1),B11,IF(AND(B6="physiological maturity",B5&gt;=0.6,B4&gt;=1),B11-(B11*Agenais!U33/100),""))))))))))))))))))))))))))))))))))))))))))</f>
        <v/>
      </c>
      <c r="F34" s="42"/>
      <c r="G34" s="23"/>
      <c r="H34" s="23"/>
    </row>
    <row r="35" spans="1:8" x14ac:dyDescent="0.25">
      <c r="A35" s="2" t="s">
        <v>21</v>
      </c>
      <c r="B35" s="2">
        <f>B13</f>
        <v>23</v>
      </c>
      <c r="C35" s="6"/>
      <c r="D35" s="2" t="s">
        <v>41</v>
      </c>
      <c r="E35" s="20"/>
      <c r="F35" s="42"/>
      <c r="G35" s="23"/>
      <c r="H35" s="23"/>
    </row>
    <row r="36" spans="1:8" x14ac:dyDescent="0.25">
      <c r="A36" s="2" t="s">
        <v>28</v>
      </c>
      <c r="B36" s="2">
        <f>B34*B35</f>
        <v>1725</v>
      </c>
      <c r="C36" s="6"/>
      <c r="D36" s="2" t="s">
        <v>48</v>
      </c>
      <c r="E36" s="19" t="str">
        <f>IF(AND(E35="continuation",E34=0),"not possible strategy for given conditions",IF(AND(E35="continuation",B6&lt;&gt;"germination"),E34,IF(AND(E35="continuation",B6="germination"),"not possible strategy for given conditions",IF(AND(E35="abandoning",B6&lt;&gt;"bare field"),0,IF(AND(E35="abandoning",B6="bare field"),"not possible strategy for given conditions",IF(AND(E35="reseeding",B6="germination"),B11,IF(AND(E35="reseeding",OR(B6="3 leaves",B6="tillering")),B12,IF(AND(E35="reseeding",OR(B6="bare field",B6="growing",B6="flowering",B6="physiological maturity")),"not possible strategy for given conditions",""))))))))</f>
        <v/>
      </c>
      <c r="F36" s="43"/>
      <c r="G36" s="23"/>
      <c r="H36" s="23"/>
    </row>
    <row r="37" spans="1:8" x14ac:dyDescent="0.25">
      <c r="A37" s="2" t="s">
        <v>29</v>
      </c>
      <c r="B37" s="2">
        <f>B36+B18</f>
        <v>1875</v>
      </c>
      <c r="C37" s="6"/>
      <c r="D37" s="2" t="s">
        <v>21</v>
      </c>
      <c r="E37" s="19">
        <f>B13</f>
        <v>23</v>
      </c>
      <c r="F37" s="23"/>
      <c r="G37" s="23"/>
      <c r="H37" s="23"/>
    </row>
    <row r="38" spans="1:8" x14ac:dyDescent="0.25">
      <c r="A38" s="89" t="s">
        <v>24</v>
      </c>
      <c r="B38" s="89"/>
      <c r="C38" s="6"/>
      <c r="D38" s="2" t="s">
        <v>28</v>
      </c>
      <c r="E38" s="19" t="str">
        <f>IFERROR(E36*E37,"")</f>
        <v/>
      </c>
      <c r="F38" s="23"/>
      <c r="G38" s="23"/>
      <c r="H38" s="23"/>
    </row>
    <row r="39" spans="1:8" x14ac:dyDescent="0.25">
      <c r="A39" s="2" t="s">
        <v>25</v>
      </c>
      <c r="B39" s="2">
        <f>G13</f>
        <v>1352</v>
      </c>
      <c r="C39" s="6"/>
      <c r="D39" s="2" t="s">
        <v>29</v>
      </c>
      <c r="E39" s="19" t="str">
        <f>IFERROR(E38+B18,"")</f>
        <v/>
      </c>
      <c r="F39" s="23"/>
      <c r="G39" s="23"/>
      <c r="H39" s="23"/>
    </row>
    <row r="40" spans="1:8" x14ac:dyDescent="0.25">
      <c r="A40" s="2" t="s">
        <v>26</v>
      </c>
      <c r="B40" s="2">
        <f>0.05*B36</f>
        <v>86.25</v>
      </c>
      <c r="C40" s="6"/>
      <c r="D40" s="89" t="s">
        <v>24</v>
      </c>
      <c r="E40" s="89"/>
      <c r="F40" s="23"/>
      <c r="G40" s="23"/>
      <c r="H40" s="23"/>
    </row>
    <row r="41" spans="1:8" x14ac:dyDescent="0.25">
      <c r="A41" s="2" t="s">
        <v>30</v>
      </c>
      <c r="B41" s="2">
        <f>B39+B40</f>
        <v>1438.25</v>
      </c>
      <c r="C41" s="6"/>
      <c r="D41" s="2" t="s">
        <v>25</v>
      </c>
      <c r="E41" s="19" t="str">
        <f>IF(AND(B6="bare field",E35="continuation",E34&lt;&gt;0),B39+B24,IF(AND(B6="germination",E35="reseeding"),B39+B24+F7,IF(AND(B6="germination",E35="abandoning"),G7+B24,IF(AND(B6="3 leaves",E35="continuation",E34&lt;&gt;0),B39+B24,IF(AND(B6="3 leaves",E35="reseeding"),B39+B24+F7,IF(AND(B6="3 leaves",E35="abandoning"),G8+B24,IF(AND(B6="tillering",E35="continuation",E34&lt;&gt;0),B39+B24,IF(AND(B6="tillering",E35="reseeding"),B39+B24+F7,IF(AND(B6="tillering",E35="abandoning"),G9+B24,IF(AND(B6="growing",E35="continuation",E34&lt;&gt;0),B39+B24,IF(AND(B6="growing",E35="abandoning"),G11+B24,IF(AND(B6="flowering",E35="continuation",E34&lt;&gt;0),B39+B24,IF(AND(B6="flowering",E35="abandoning"),G12+B24,IF(AND(B6="physiological maturity",E35="continuation",E34&lt;&gt;0),B39+B24,IF(AND(B6="physiological maturity",E35="abandoning"),G12+B24,IF(OR(AND(E34=0,E35="continuation"),AND(B6="bare field",OR(E35="abandoning",E35="reseeding")),AND(B6="germination",E35="continuation"),AND(OR(B6="growing",B6="flowering",B6="physiological maturity"),E35="reseeding")),"not possible strategy for given conditions",""))))))))))))))))</f>
        <v/>
      </c>
      <c r="F41" s="43"/>
      <c r="G41" s="23"/>
      <c r="H41" s="23"/>
    </row>
    <row r="42" spans="1:8" x14ac:dyDescent="0.25">
      <c r="A42" s="89" t="s">
        <v>31</v>
      </c>
      <c r="B42" s="89"/>
      <c r="C42" s="6"/>
      <c r="D42" s="2" t="s">
        <v>26</v>
      </c>
      <c r="E42" s="19">
        <f>B40</f>
        <v>86.25</v>
      </c>
      <c r="F42" s="23"/>
      <c r="G42" s="23"/>
      <c r="H42" s="23"/>
    </row>
    <row r="43" spans="1:8" x14ac:dyDescent="0.25">
      <c r="A43" s="2" t="s">
        <v>32</v>
      </c>
      <c r="B43" s="19">
        <f>B37-B41</f>
        <v>436.75</v>
      </c>
      <c r="C43" s="6"/>
      <c r="D43" s="2" t="s">
        <v>30</v>
      </c>
      <c r="E43" s="19" t="str">
        <f>IFERROR(E41+E42,"")</f>
        <v/>
      </c>
      <c r="F43" s="23"/>
      <c r="G43" s="23"/>
      <c r="H43" s="23"/>
    </row>
    <row r="44" spans="1:8" x14ac:dyDescent="0.25">
      <c r="A44" s="8"/>
      <c r="B44" s="6"/>
      <c r="C44" s="6"/>
      <c r="D44" s="89" t="s">
        <v>31</v>
      </c>
      <c r="E44" s="89"/>
      <c r="F44" s="23"/>
      <c r="G44" s="23"/>
      <c r="H44" s="23"/>
    </row>
    <row r="45" spans="1:8" x14ac:dyDescent="0.25">
      <c r="A45" s="8"/>
      <c r="B45" s="6"/>
      <c r="C45" s="6"/>
      <c r="D45" s="2" t="s">
        <v>32</v>
      </c>
      <c r="E45" s="19" t="str">
        <f>IFERROR(E39-E43,"")</f>
        <v/>
      </c>
      <c r="F45" s="23"/>
      <c r="G45" s="23"/>
      <c r="H45" s="23"/>
    </row>
    <row r="46" spans="1:8" x14ac:dyDescent="0.25">
      <c r="A46" s="8"/>
      <c r="B46" s="6"/>
      <c r="C46" s="6"/>
      <c r="D46" s="90" t="s">
        <v>33</v>
      </c>
      <c r="E46" s="90"/>
      <c r="F46" s="23"/>
      <c r="G46" s="23"/>
      <c r="H46" s="23"/>
    </row>
    <row r="47" spans="1:8" x14ac:dyDescent="0.25">
      <c r="A47" s="8"/>
      <c r="B47" s="6"/>
      <c r="C47" s="6"/>
      <c r="D47" s="15" t="s">
        <v>34</v>
      </c>
      <c r="E47" s="18" t="str">
        <f>IFERROR(B43-E45,"")</f>
        <v/>
      </c>
      <c r="F47" s="23"/>
      <c r="G47" s="23"/>
      <c r="H47" s="23"/>
    </row>
    <row r="48" spans="1:8" x14ac:dyDescent="0.25">
      <c r="A48" s="10"/>
      <c r="B48" s="7"/>
      <c r="C48" s="7"/>
      <c r="D48" s="15" t="s">
        <v>37</v>
      </c>
      <c r="E48" s="18" t="str">
        <f>IFERROR(E47/B43*100,"")</f>
        <v/>
      </c>
      <c r="F48" s="23"/>
      <c r="G48" s="23"/>
      <c r="H48" s="23"/>
    </row>
    <row r="49" spans="1:8" x14ac:dyDescent="0.25">
      <c r="A49" s="38"/>
      <c r="B49" s="35"/>
      <c r="C49" s="35"/>
      <c r="D49" s="35"/>
      <c r="E49" s="39"/>
      <c r="F49" s="23"/>
      <c r="G49" s="23"/>
      <c r="H49" s="23"/>
    </row>
    <row r="50" spans="1:8" x14ac:dyDescent="0.25">
      <c r="A50" s="10"/>
      <c r="B50" s="7"/>
      <c r="C50" s="7"/>
      <c r="D50" s="7"/>
      <c r="E50" s="17"/>
      <c r="F50" s="23"/>
      <c r="G50" s="23"/>
      <c r="H50" s="23"/>
    </row>
    <row r="51" spans="1:8" x14ac:dyDescent="0.25">
      <c r="A51" s="93" t="s">
        <v>38</v>
      </c>
      <c r="B51" s="94"/>
      <c r="C51" s="94"/>
      <c r="D51" s="94"/>
      <c r="E51" s="95"/>
      <c r="F51" s="23"/>
      <c r="G51" s="23"/>
      <c r="H51" s="23"/>
    </row>
    <row r="52" spans="1:8" x14ac:dyDescent="0.25">
      <c r="A52" s="13"/>
      <c r="B52" s="11"/>
      <c r="C52" s="11"/>
      <c r="D52" s="11"/>
      <c r="E52" s="14"/>
      <c r="F52" s="23"/>
      <c r="G52" s="23"/>
      <c r="H52" s="23"/>
    </row>
    <row r="53" spans="1:8" x14ac:dyDescent="0.25">
      <c r="A53" s="79" t="s">
        <v>35</v>
      </c>
      <c r="B53" s="81"/>
      <c r="C53" s="6"/>
      <c r="D53" s="79" t="s">
        <v>36</v>
      </c>
      <c r="E53" s="81"/>
      <c r="F53" s="23"/>
      <c r="G53" s="23"/>
      <c r="H53" s="23"/>
    </row>
    <row r="54" spans="1:8" x14ac:dyDescent="0.25">
      <c r="A54" s="101" t="s">
        <v>27</v>
      </c>
      <c r="B54" s="102"/>
      <c r="C54" s="6"/>
      <c r="D54" s="101" t="s">
        <v>27</v>
      </c>
      <c r="E54" s="102"/>
      <c r="F54" s="42"/>
      <c r="G54" s="23"/>
      <c r="H54" s="23"/>
    </row>
    <row r="55" spans="1:8" x14ac:dyDescent="0.25">
      <c r="A55" s="2" t="s">
        <v>20</v>
      </c>
      <c r="B55" s="2">
        <f>B11</f>
        <v>75</v>
      </c>
      <c r="C55" s="6"/>
      <c r="D55" s="2" t="s">
        <v>20</v>
      </c>
      <c r="E55" s="19" t="str">
        <f>IF(B6="bare field",B11,IF(B6="germination",B11-(B11*Agenais!K7/100),IF(AND(B6="3 leaves",B4&lt;5),B11,IF(AND(B6="3 leaves",B4=5),B11-(B11*Agenais!M12/100),IF(AND(B6="3 leaves",B4=6),B11-(B11*Agenais!M13/100),IF(AND(B6="3 leaves",B4&gt;6),B11-(B11*Agenais!M14/100),IF(AND(B6="tillering",B4&lt;10),B11,IF(AND(B6="tillering",B4=10),B11-(B11*Agenais!O17/100),IF(AND(B6="tillering",B4=11),B11-(B11*Agenais!O18/100),IF(AND(B6="tillering",B4=12),B11-(B11*Agenais!O19/100),IF(AND(B6="tillering",B4=13),B11-(B11*Agenais!O20/100),IF(AND(B6="tillering",B4=14),B11-(B11*Agenais!O21/100),IF(AND(B6="tillering",B4&gt;14),B11-(B11*Agenais!O22/100),IF(AND(B6="growing",B4&lt;5),B11,IF(AND(B6="growing",B4=5),B11-(B11*Agenais!Q12/100),IF(AND(B6="growing",B4=6),B11-(B11*Agenais!Q13/100),IF(AND(B6="growing",B4=7),B11-(B11*Agenais!Q14/100),IF(AND(B6="growing",B4=8),B11-(B11*Agenais!Q15/100),IF(AND(B6="growing",B4=9),B11-(B11*Agenais!Q16/100),IF(AND(B6="growing",B4=10),B11-(B11*Agenais!Q17/100),IF(AND(B6="growing",B4=11),B11-(B11*Agenais!Q18/100),IF(AND(B6="growing",B4=12),B11-(B11*Agenais!Q19/100),IF(AND(B6="growing",B4=13),B11-(B11*Agenais!Q20/100),IF(AND(B6="growing",B4=14),B11-(B11*Agenais!Q21/100),IF(AND(B6="growing",B4=15),B11-(B11*Agenais!Q22/100),IF(AND(B6="growing",B4=16),B11-(B11*Agenais!Q23/100),IF(AND(B6="growing",B4&gt;16),B11-(B11*Agenais!Q24/100),IF(AND(B6="flowering",B5&lt;0.6,B4&lt;5),B11,IF(AND(B6="flowering",B5&lt;0.6,B4=5),B11-(B11*Agenais!S12/100),IF(AND(B6="flowering",B5&lt;0.6,B4=6),B11-(B11*Agenais!S13/100),IF(AND(B6="flowering",B5&lt;0.6,B4=7),B11-(B11*Agenais!S14/100),IF(AND(B6="flowering",B5&lt;0.6,B4=8),B11-(B11*Agenais!S15/100),IF(AND(B6="flowering",B5&lt;0.6,B4=9),B11-(B11*Agenais!S16/100),IF(AND(B6="flowering",B5&lt;0.6,B4=10),B11-(B11*Agenais!S17/100),IF(AND(B6="flowering",B5&lt;0.6,B4=11),B11-(B11*Agenais!S18/100),IF(AND(B6="flowering",B5&lt;0.6,B4=12),B11-(B11*Agenais!S19/100),IF(AND(B6="flowering",B5&lt;0.6,B4&gt;12),B11-(B11*Agenais!S20/100),IF(AND(B6="flowering",B5&gt;=0.6,B4&lt;1),B11,IF(AND(B6="flowering",B5&gt;=0.6,B4&gt;=1),B11-(B11*Agenais!S33/100),IF(AND(B6="physiological maturity",B5&lt;0.6),B11,IF(AND(B6="physiological maturity",B5&gt;=0.6,B4&lt;1),B11,IF(AND(B6="physiological maturity",B5&gt;=0.6,B4&gt;=1),B11-(B11*Agenais!U33/100),""))))))))))))))))))))))))))))))))))))))))))</f>
        <v/>
      </c>
      <c r="F55" s="42"/>
      <c r="G55" s="23"/>
      <c r="H55" s="23"/>
    </row>
    <row r="56" spans="1:8" x14ac:dyDescent="0.25">
      <c r="A56" s="2" t="s">
        <v>21</v>
      </c>
      <c r="B56" s="2">
        <f>B13</f>
        <v>23</v>
      </c>
      <c r="C56" s="6"/>
      <c r="D56" s="2" t="s">
        <v>41</v>
      </c>
      <c r="E56" s="20"/>
      <c r="F56" s="43"/>
      <c r="G56" s="23"/>
      <c r="H56" s="23"/>
    </row>
    <row r="57" spans="1:8" x14ac:dyDescent="0.25">
      <c r="A57" s="2" t="s">
        <v>28</v>
      </c>
      <c r="B57" s="2">
        <f>B55*B56</f>
        <v>1725</v>
      </c>
      <c r="C57" s="6"/>
      <c r="D57" s="2" t="s">
        <v>48</v>
      </c>
      <c r="E57" s="19" t="str">
        <f>IF(AND(E56="continuation",E55=0),"not possible strategy for given conditions",IF(AND(E56="continuation",B6&lt;&gt;"germination"),E55,IF(AND(E56="continuation",B6="germination"),"not possible strategy for given conditions",IF(AND(E56="abandoning",B6&lt;&gt;"bare field"),0,IF(AND(E56="abandoning",B6="bare field"),"not possible strategy for given conditions",IF(AND(E56="reseeding",B6="germination"),B11,IF(AND(E56="reseeding",OR(B6="3 leaves",B6="tillering")),B12,IF(AND(E56="reseeding",OR(B6="bare field",B6="growing",B6="flowering",B6="physiological maturity")),"not possible strategy for given conditions",""))))))))</f>
        <v/>
      </c>
      <c r="F57" s="23"/>
      <c r="G57" s="23"/>
      <c r="H57" s="23"/>
    </row>
    <row r="58" spans="1:8" x14ac:dyDescent="0.25">
      <c r="A58" s="2" t="s">
        <v>29</v>
      </c>
      <c r="B58" s="2">
        <f>B57+B19</f>
        <v>2175</v>
      </c>
      <c r="C58" s="6"/>
      <c r="D58" s="2" t="s">
        <v>21</v>
      </c>
      <c r="E58" s="19">
        <f>B13</f>
        <v>23</v>
      </c>
      <c r="F58" s="23"/>
      <c r="G58" s="23"/>
      <c r="H58" s="23"/>
    </row>
    <row r="59" spans="1:8" x14ac:dyDescent="0.25">
      <c r="A59" s="79" t="s">
        <v>24</v>
      </c>
      <c r="B59" s="81"/>
      <c r="C59" s="6"/>
      <c r="D59" s="2" t="s">
        <v>28</v>
      </c>
      <c r="E59" s="19" t="str">
        <f>IFERROR(E57*E58,"")</f>
        <v/>
      </c>
      <c r="F59" s="23"/>
      <c r="G59" s="23"/>
      <c r="H59" s="23"/>
    </row>
    <row r="60" spans="1:8" x14ac:dyDescent="0.25">
      <c r="A60" s="2" t="s">
        <v>25</v>
      </c>
      <c r="B60" s="2">
        <f>G25</f>
        <v>1234.2</v>
      </c>
      <c r="C60" s="6"/>
      <c r="D60" s="2" t="s">
        <v>29</v>
      </c>
      <c r="E60" s="19" t="str">
        <f>IFERROR(E59+B19,"")</f>
        <v/>
      </c>
      <c r="F60" s="23"/>
      <c r="G60" s="23"/>
      <c r="H60" s="23"/>
    </row>
    <row r="61" spans="1:8" x14ac:dyDescent="0.25">
      <c r="A61" s="2" t="s">
        <v>26</v>
      </c>
      <c r="B61" s="2">
        <f>0.05*B57</f>
        <v>86.25</v>
      </c>
      <c r="C61" s="6"/>
      <c r="D61" s="79" t="s">
        <v>24</v>
      </c>
      <c r="E61" s="81"/>
      <c r="F61" s="43"/>
      <c r="G61" s="23"/>
      <c r="H61" s="23"/>
    </row>
    <row r="62" spans="1:8" x14ac:dyDescent="0.25">
      <c r="A62" s="2" t="s">
        <v>30</v>
      </c>
      <c r="B62" s="2">
        <f>B60+B61</f>
        <v>1320.45</v>
      </c>
      <c r="C62" s="6"/>
      <c r="D62" s="2" t="s">
        <v>25</v>
      </c>
      <c r="E62" s="19" t="str">
        <f>IF(AND(B6="bare field",E56="continuation",E55&lt;&gt;0),B60+B24,IF(AND(B6="germination",E56="reseeding"),B60+B24+F19,IF(AND(B6="germination",E56="abandoning"),G19+B24,IF(AND(B6="3 leaves",E56="continuation",E55&lt;&gt;0),B60+B24,IF(AND(B6="3 leaves",E56="reseeding"),B60+B24+F19,IF(AND(B6="3 leaves",E56="abandoning"),G20+B24,IF(AND(B6="tillering",E56="continuation",E55&lt;&gt;0),B60+B24,IF(AND(B6="tillering",E56="reseeding"),B60+B24+F19,IF(AND(B6="tillering",E56="abandoning"),G21+B24,IF(AND(B6="growing",E56="continuation",E55&lt;&gt;0),B60+B24,IF(AND(B6="growing",E56="abandoning"),G23+B24,IF(AND(B6="flowering",E56="continuation",E55&lt;&gt;0),B60+B24,IF(AND(B6="flowering",E56="abandoning"),G24+B24,IF(AND(B6="physiological maturity",E56="continuation",E55&lt;&gt;0),B60+B24,IF(AND(B6="physiological maturity",E56="abandoning"),G24+B24,IF(OR(AND(E55=0,E56="continuation"),AND(B6="bare field",OR(E56="abandoning",E56="reseeding")),AND(B6="germination",E56="continuation"),AND(OR(B6="growing",B6="flowering",B6="physiological maturity"),E56="reseeding")),"not possible strategy for given conditions",""))))))))))))))))</f>
        <v/>
      </c>
      <c r="F62" s="23"/>
      <c r="G62" s="23"/>
      <c r="H62" s="23"/>
    </row>
    <row r="63" spans="1:8" x14ac:dyDescent="0.25">
      <c r="A63" s="79" t="s">
        <v>31</v>
      </c>
      <c r="B63" s="81"/>
      <c r="C63" s="6"/>
      <c r="D63" s="2" t="s">
        <v>26</v>
      </c>
      <c r="E63" s="19">
        <f>B61</f>
        <v>86.25</v>
      </c>
      <c r="F63" s="23"/>
      <c r="G63" s="23"/>
      <c r="H63" s="23"/>
    </row>
    <row r="64" spans="1:8" x14ac:dyDescent="0.25">
      <c r="A64" s="2" t="s">
        <v>32</v>
      </c>
      <c r="B64" s="2">
        <f>B58-B62</f>
        <v>854.55</v>
      </c>
      <c r="C64" s="6"/>
      <c r="D64" s="2" t="s">
        <v>30</v>
      </c>
      <c r="E64" s="19" t="str">
        <f>IFERROR(E62+E63,"")</f>
        <v/>
      </c>
      <c r="F64" s="23"/>
      <c r="G64" s="23"/>
      <c r="H64" s="23"/>
    </row>
    <row r="65" spans="1:8" x14ac:dyDescent="0.25">
      <c r="A65" s="8"/>
      <c r="B65" s="6"/>
      <c r="C65" s="6"/>
      <c r="D65" s="79" t="s">
        <v>31</v>
      </c>
      <c r="E65" s="81"/>
      <c r="F65" s="23"/>
      <c r="G65" s="23"/>
      <c r="H65" s="23"/>
    </row>
    <row r="66" spans="1:8" x14ac:dyDescent="0.25">
      <c r="A66" s="8"/>
      <c r="B66" s="6"/>
      <c r="C66" s="6"/>
      <c r="D66" s="2" t="s">
        <v>32</v>
      </c>
      <c r="E66" s="19" t="str">
        <f>IFERROR(E60-E64,"")</f>
        <v/>
      </c>
      <c r="F66" s="23"/>
      <c r="G66" s="23"/>
      <c r="H66" s="23"/>
    </row>
    <row r="67" spans="1:8" x14ac:dyDescent="0.25">
      <c r="A67" s="8"/>
      <c r="B67" s="6"/>
      <c r="C67" s="9"/>
      <c r="D67" s="99" t="s">
        <v>33</v>
      </c>
      <c r="E67" s="100"/>
      <c r="F67" s="23"/>
      <c r="G67" s="23"/>
      <c r="H67" s="23"/>
    </row>
    <row r="68" spans="1:8" x14ac:dyDescent="0.25">
      <c r="A68" s="8"/>
      <c r="B68" s="6"/>
      <c r="C68" s="6"/>
      <c r="D68" s="15" t="s">
        <v>34</v>
      </c>
      <c r="E68" s="18" t="str">
        <f>IFERROR(B64-E66,"")</f>
        <v/>
      </c>
      <c r="F68" s="23"/>
      <c r="G68" s="23"/>
      <c r="H68" s="23"/>
    </row>
    <row r="69" spans="1:8" x14ac:dyDescent="0.25">
      <c r="A69" s="10"/>
      <c r="B69" s="7"/>
      <c r="C69" s="7"/>
      <c r="D69" s="15" t="s">
        <v>37</v>
      </c>
      <c r="E69" s="18" t="str">
        <f>IFERROR(E68/B64*100,"")</f>
        <v/>
      </c>
      <c r="F69" s="23"/>
      <c r="G69" s="23"/>
      <c r="H69" s="23"/>
    </row>
    <row r="70" spans="1:8" x14ac:dyDescent="0.25">
      <c r="A70" s="23"/>
      <c r="B70" s="23"/>
      <c r="C70" s="44"/>
      <c r="D70" s="23"/>
      <c r="E70" s="23"/>
      <c r="F70" s="23"/>
      <c r="G70" s="23"/>
      <c r="H70" s="23"/>
    </row>
  </sheetData>
  <mergeCells count="28">
    <mergeCell ref="A53:B53"/>
    <mergeCell ref="D53:E53"/>
    <mergeCell ref="A38:B38"/>
    <mergeCell ref="D40:E40"/>
    <mergeCell ref="A42:B42"/>
    <mergeCell ref="D44:E44"/>
    <mergeCell ref="D46:E46"/>
    <mergeCell ref="A51:E51"/>
    <mergeCell ref="A33:B33"/>
    <mergeCell ref="D33:E33"/>
    <mergeCell ref="A1:G1"/>
    <mergeCell ref="D2:G2"/>
    <mergeCell ref="A3:B3"/>
    <mergeCell ref="A17:B17"/>
    <mergeCell ref="A10:B10"/>
    <mergeCell ref="A23:B23"/>
    <mergeCell ref="A29:E29"/>
    <mergeCell ref="A30:E30"/>
    <mergeCell ref="A32:B32"/>
    <mergeCell ref="D32:E32"/>
    <mergeCell ref="D15:G15"/>
    <mergeCell ref="D65:E65"/>
    <mergeCell ref="D67:E67"/>
    <mergeCell ref="A54:B54"/>
    <mergeCell ref="A59:B59"/>
    <mergeCell ref="A63:B63"/>
    <mergeCell ref="D54:E54"/>
    <mergeCell ref="D61:E61"/>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xWindow="1079" yWindow="580" count="5">
        <x14:dataValidation type="list" allowBlank="1" showInputMessage="1" showErrorMessage="1" prompt="Enter the water depth of the flood">
          <x14:formula1>
            <xm:f>'Preset Data'!$D$3:$D$23</xm:f>
          </x14:formula1>
          <xm:sqref>B5</xm:sqref>
        </x14:dataValidation>
        <x14:dataValidation type="list" allowBlank="1" showInputMessage="1" showErrorMessage="1" prompt="Enter the flood duration">
          <x14:formula1>
            <xm:f>'Preset Data'!$B$3:$B$33</xm:f>
          </x14:formula1>
          <xm:sqref>B4</xm:sqref>
        </x14:dataValidation>
        <x14:dataValidation type="list" allowBlank="1" showInputMessage="1" showErrorMessage="1" prompt="Enter the vegetative stage of the plant at the time of the flood">
          <x14:formula1>
            <xm:f>'Preset Data'!$F$10:$F$16</xm:f>
          </x14:formula1>
          <xm:sqref>B6</xm:sqref>
        </x14:dataValidation>
        <x14:dataValidation type="list" allowBlank="1" showInputMessage="1" showErrorMessage="1" prompt="Choose the most likely alleviation strategie adopted by farmer after flood, knowing that farmers always continue the flooded crop in case of no yield reduction and abandon the production in case of total yiel reduction">
          <x14:formula1>
            <xm:f>'Preset Data'!$H$3:$H$5</xm:f>
          </x14:formula1>
          <xm:sqref>E56</xm:sqref>
        </x14:dataValidation>
        <x14:dataValidation type="list" allowBlank="1" showInputMessage="1" showErrorMessage="1" prompt="Choose the most likely alleviation strategie adopted by farmer after flood, knowing that farmers always continue the flooded crop in case of no yield reduction and abandon the production in case of total yiel reduction">
          <x14:formula1>
            <xm:f>'Preset Data'!$H$3:$H$5</xm:f>
          </x14:formula1>
          <xm:sqref>E35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0"/>
  <sheetViews>
    <sheetView zoomScale="90" zoomScaleNormal="90" workbookViewId="0">
      <selection activeCell="B5" sqref="B5"/>
    </sheetView>
  </sheetViews>
  <sheetFormatPr defaultRowHeight="15" x14ac:dyDescent="0.25"/>
  <cols>
    <col min="1" max="1" width="49.28515625" style="1" customWidth="1"/>
    <col min="2" max="2" width="24.140625" style="1" customWidth="1"/>
    <col min="3" max="3" width="9.140625" style="1" customWidth="1"/>
    <col min="4" max="4" width="46" style="1" customWidth="1"/>
    <col min="5" max="5" width="37.7109375" style="1" bestFit="1" customWidth="1"/>
    <col min="6" max="6" width="13.140625" style="1" customWidth="1"/>
    <col min="7" max="7" width="22.28515625" style="1" bestFit="1" customWidth="1"/>
    <col min="8" max="16384" width="9.140625" style="1"/>
  </cols>
  <sheetData>
    <row r="1" spans="1:8" ht="18.75" x14ac:dyDescent="0.25">
      <c r="A1" s="92" t="s">
        <v>18</v>
      </c>
      <c r="B1" s="92"/>
      <c r="C1" s="92"/>
      <c r="D1" s="92"/>
      <c r="E1" s="92"/>
      <c r="F1" s="92"/>
      <c r="G1" s="92"/>
      <c r="H1" s="23"/>
    </row>
    <row r="2" spans="1:8" x14ac:dyDescent="0.25">
      <c r="A2" s="89" t="s">
        <v>0</v>
      </c>
      <c r="B2" s="89"/>
      <c r="C2" s="11"/>
      <c r="D2" s="89" t="s">
        <v>12</v>
      </c>
      <c r="E2" s="89"/>
      <c r="F2" s="89"/>
      <c r="G2" s="89"/>
      <c r="H2" s="40"/>
    </row>
    <row r="3" spans="1:8" x14ac:dyDescent="0.25">
      <c r="A3" s="2" t="s">
        <v>8</v>
      </c>
      <c r="B3" s="20"/>
      <c r="C3" s="6"/>
      <c r="D3" s="31" t="s">
        <v>14</v>
      </c>
      <c r="E3" s="31" t="s">
        <v>15</v>
      </c>
      <c r="F3" s="31" t="s">
        <v>16</v>
      </c>
      <c r="G3" s="31" t="s">
        <v>17</v>
      </c>
      <c r="H3" s="23"/>
    </row>
    <row r="4" spans="1:8" x14ac:dyDescent="0.25">
      <c r="A4" s="2" t="s">
        <v>9</v>
      </c>
      <c r="B4" s="24"/>
      <c r="C4" s="6"/>
      <c r="D4" s="2" t="s">
        <v>3</v>
      </c>
      <c r="E4" s="2" t="s">
        <v>93</v>
      </c>
      <c r="F4" s="20">
        <v>190</v>
      </c>
      <c r="G4" s="20">
        <f>F4</f>
        <v>190</v>
      </c>
      <c r="H4" s="23"/>
    </row>
    <row r="5" spans="1:8" x14ac:dyDescent="0.25">
      <c r="A5" s="2" t="s">
        <v>10</v>
      </c>
      <c r="B5" s="20"/>
      <c r="C5" s="6"/>
      <c r="D5" s="2" t="s">
        <v>3</v>
      </c>
      <c r="E5" s="2" t="s">
        <v>84</v>
      </c>
      <c r="F5" s="20">
        <v>88</v>
      </c>
      <c r="G5" s="20">
        <f>F5+G4</f>
        <v>278</v>
      </c>
      <c r="H5" s="23"/>
    </row>
    <row r="6" spans="1:8" x14ac:dyDescent="0.25">
      <c r="A6" s="8"/>
      <c r="B6" s="6"/>
      <c r="C6" s="6"/>
      <c r="D6" s="2" t="s">
        <v>3</v>
      </c>
      <c r="E6" s="2" t="s">
        <v>86</v>
      </c>
      <c r="F6" s="20">
        <v>30</v>
      </c>
      <c r="G6" s="20">
        <f t="shared" ref="G6:G12" si="0">F6+G5</f>
        <v>308</v>
      </c>
      <c r="H6" s="23"/>
    </row>
    <row r="7" spans="1:8" x14ac:dyDescent="0.25">
      <c r="A7" s="8"/>
      <c r="B7" s="6"/>
      <c r="C7" s="6"/>
      <c r="D7" s="2" t="s">
        <v>4</v>
      </c>
      <c r="E7" s="2" t="s">
        <v>85</v>
      </c>
      <c r="F7" s="20">
        <v>235.5</v>
      </c>
      <c r="G7" s="20">
        <f t="shared" si="0"/>
        <v>543.5</v>
      </c>
      <c r="H7" s="23"/>
    </row>
    <row r="8" spans="1:8" x14ac:dyDescent="0.25">
      <c r="A8" s="8"/>
      <c r="B8" s="6"/>
      <c r="C8" s="6"/>
      <c r="D8" s="2" t="s">
        <v>59</v>
      </c>
      <c r="E8" s="2" t="s">
        <v>94</v>
      </c>
      <c r="F8" s="20">
        <v>114</v>
      </c>
      <c r="G8" s="20">
        <f t="shared" si="0"/>
        <v>657.5</v>
      </c>
      <c r="H8" s="23"/>
    </row>
    <row r="9" spans="1:8" x14ac:dyDescent="0.25">
      <c r="A9" s="89" t="s">
        <v>6</v>
      </c>
      <c r="B9" s="89"/>
      <c r="C9" s="6"/>
      <c r="D9" s="2" t="s">
        <v>60</v>
      </c>
      <c r="E9" s="2" t="s">
        <v>61</v>
      </c>
      <c r="F9" s="20">
        <v>0</v>
      </c>
      <c r="G9" s="20">
        <f>F9+G8</f>
        <v>657.5</v>
      </c>
      <c r="H9" s="23"/>
    </row>
    <row r="10" spans="1:8" x14ac:dyDescent="0.25">
      <c r="A10" s="2" t="s">
        <v>20</v>
      </c>
      <c r="B10" s="20">
        <v>70</v>
      </c>
      <c r="C10" s="6"/>
      <c r="D10" s="2" t="s">
        <v>1</v>
      </c>
      <c r="E10" s="6" t="s">
        <v>95</v>
      </c>
      <c r="F10" s="20">
        <v>65</v>
      </c>
      <c r="G10" s="20">
        <f t="shared" si="0"/>
        <v>722.5</v>
      </c>
      <c r="H10" s="23"/>
    </row>
    <row r="11" spans="1:8" x14ac:dyDescent="0.25">
      <c r="A11" s="2" t="s">
        <v>70</v>
      </c>
      <c r="B11" s="20"/>
      <c r="C11" s="6"/>
      <c r="D11" s="2" t="s">
        <v>2</v>
      </c>
      <c r="E11" s="2" t="s">
        <v>88</v>
      </c>
      <c r="F11" s="20">
        <v>70</v>
      </c>
      <c r="G11" s="20">
        <f t="shared" si="0"/>
        <v>792.5</v>
      </c>
      <c r="H11" s="23"/>
    </row>
    <row r="12" spans="1:8" x14ac:dyDescent="0.25">
      <c r="A12" s="2" t="s">
        <v>11</v>
      </c>
      <c r="B12" s="20">
        <v>19</v>
      </c>
      <c r="C12" s="6"/>
      <c r="D12" s="2" t="s">
        <v>5</v>
      </c>
      <c r="E12" s="2" t="s">
        <v>92</v>
      </c>
      <c r="F12" s="20">
        <v>486.4</v>
      </c>
      <c r="G12" s="20">
        <f t="shared" si="0"/>
        <v>1278.9000000000001</v>
      </c>
      <c r="H12" s="23"/>
    </row>
    <row r="13" spans="1:8" x14ac:dyDescent="0.25">
      <c r="A13" s="22"/>
      <c r="B13" s="6"/>
      <c r="C13" s="6"/>
      <c r="D13" s="6"/>
      <c r="E13" s="6"/>
      <c r="F13" s="6"/>
      <c r="G13" s="9"/>
      <c r="H13" s="23"/>
    </row>
    <row r="14" spans="1:8" x14ac:dyDescent="0.25">
      <c r="A14" s="8"/>
      <c r="B14" s="6"/>
      <c r="C14" s="6"/>
      <c r="D14" s="6"/>
      <c r="E14" s="6"/>
      <c r="F14" s="6"/>
      <c r="G14" s="9"/>
      <c r="H14" s="23"/>
    </row>
    <row r="15" spans="1:8" x14ac:dyDescent="0.25">
      <c r="A15" s="8"/>
      <c r="B15" s="6"/>
      <c r="C15" s="6"/>
      <c r="D15" s="89" t="s">
        <v>13</v>
      </c>
      <c r="E15" s="89"/>
      <c r="F15" s="89"/>
      <c r="G15" s="89"/>
      <c r="H15" s="23"/>
    </row>
    <row r="16" spans="1:8" x14ac:dyDescent="0.25">
      <c r="A16" s="89" t="s">
        <v>23</v>
      </c>
      <c r="B16" s="89"/>
      <c r="C16" s="6"/>
      <c r="D16" s="31" t="s">
        <v>14</v>
      </c>
      <c r="E16" s="31" t="s">
        <v>15</v>
      </c>
      <c r="F16" s="31" t="s">
        <v>16</v>
      </c>
      <c r="G16" s="31" t="s">
        <v>17</v>
      </c>
      <c r="H16" s="23"/>
    </row>
    <row r="17" spans="1:8" x14ac:dyDescent="0.25">
      <c r="A17" s="2" t="s">
        <v>78</v>
      </c>
      <c r="B17" s="20">
        <v>150</v>
      </c>
      <c r="C17" s="6"/>
      <c r="D17" s="2" t="s">
        <v>3</v>
      </c>
      <c r="E17" s="2" t="s">
        <v>90</v>
      </c>
      <c r="F17" s="20">
        <v>218.2</v>
      </c>
      <c r="G17" s="20">
        <f>F17</f>
        <v>218.2</v>
      </c>
      <c r="H17" s="23"/>
    </row>
    <row r="18" spans="1:8" x14ac:dyDescent="0.25">
      <c r="A18" s="2" t="s">
        <v>39</v>
      </c>
      <c r="B18" s="20">
        <v>450</v>
      </c>
      <c r="C18" s="6"/>
      <c r="D18" s="2" t="s">
        <v>3</v>
      </c>
      <c r="E18" s="2" t="s">
        <v>86</v>
      </c>
      <c r="F18" s="20">
        <v>30</v>
      </c>
      <c r="G18" s="20">
        <f>F18+G17</f>
        <v>248.2</v>
      </c>
      <c r="H18" s="23"/>
    </row>
    <row r="19" spans="1:8" x14ac:dyDescent="0.25">
      <c r="A19" s="8"/>
      <c r="B19" s="6"/>
      <c r="C19" s="6"/>
      <c r="D19" s="2" t="s">
        <v>4</v>
      </c>
      <c r="E19" s="2" t="s">
        <v>91</v>
      </c>
      <c r="F19" s="20">
        <v>177.5</v>
      </c>
      <c r="G19" s="20">
        <f t="shared" ref="G19:G24" si="1">F19+G18</f>
        <v>425.7</v>
      </c>
      <c r="H19" s="23"/>
    </row>
    <row r="20" spans="1:8" x14ac:dyDescent="0.25">
      <c r="A20" s="8"/>
      <c r="B20" s="6"/>
      <c r="C20" s="6"/>
      <c r="D20" s="2" t="s">
        <v>59</v>
      </c>
      <c r="E20" s="2" t="s">
        <v>94</v>
      </c>
      <c r="F20" s="20">
        <v>114</v>
      </c>
      <c r="G20" s="20">
        <f t="shared" si="1"/>
        <v>539.70000000000005</v>
      </c>
      <c r="H20" s="23"/>
    </row>
    <row r="21" spans="1:8" x14ac:dyDescent="0.25">
      <c r="A21" s="8"/>
      <c r="B21" s="6"/>
      <c r="C21" s="6"/>
      <c r="D21" s="2" t="s">
        <v>60</v>
      </c>
      <c r="E21" s="2" t="s">
        <v>61</v>
      </c>
      <c r="F21" s="20">
        <v>0</v>
      </c>
      <c r="G21" s="20">
        <f t="shared" si="1"/>
        <v>539.70000000000005</v>
      </c>
      <c r="H21" s="23"/>
    </row>
    <row r="22" spans="1:8" x14ac:dyDescent="0.25">
      <c r="A22" s="89" t="s">
        <v>7</v>
      </c>
      <c r="B22" s="89"/>
      <c r="C22" s="6"/>
      <c r="D22" s="2" t="s">
        <v>1</v>
      </c>
      <c r="E22" s="2" t="s">
        <v>95</v>
      </c>
      <c r="F22" s="20">
        <v>65</v>
      </c>
      <c r="G22" s="20">
        <f t="shared" si="1"/>
        <v>604.70000000000005</v>
      </c>
      <c r="H22" s="23"/>
    </row>
    <row r="23" spans="1:8" x14ac:dyDescent="0.25">
      <c r="A23" s="2" t="s">
        <v>40</v>
      </c>
      <c r="B23" s="20">
        <v>500</v>
      </c>
      <c r="C23" s="6"/>
      <c r="D23" s="2" t="s">
        <v>2</v>
      </c>
      <c r="E23" s="2" t="s">
        <v>88</v>
      </c>
      <c r="F23" s="20">
        <v>70</v>
      </c>
      <c r="G23" s="20">
        <f t="shared" si="1"/>
        <v>674.7</v>
      </c>
      <c r="H23" s="23"/>
    </row>
    <row r="24" spans="1:8" x14ac:dyDescent="0.25">
      <c r="A24" s="10"/>
      <c r="B24" s="7"/>
      <c r="C24" s="7"/>
      <c r="D24" s="2" t="s">
        <v>5</v>
      </c>
      <c r="E24" s="2" t="s">
        <v>92</v>
      </c>
      <c r="F24" s="20">
        <v>486.4</v>
      </c>
      <c r="G24" s="20">
        <f t="shared" si="1"/>
        <v>1161.0999999999999</v>
      </c>
      <c r="H24" s="23"/>
    </row>
    <row r="25" spans="1:8" x14ac:dyDescent="0.25">
      <c r="A25" s="6"/>
      <c r="B25" s="6"/>
      <c r="C25" s="6"/>
      <c r="D25" s="23"/>
      <c r="E25" s="23"/>
      <c r="F25" s="23"/>
      <c r="G25" s="23"/>
      <c r="H25" s="23"/>
    </row>
    <row r="26" spans="1:8" x14ac:dyDescent="0.25">
      <c r="A26" s="23"/>
      <c r="B26" s="23"/>
      <c r="C26" s="6"/>
      <c r="D26" s="23"/>
      <c r="E26" s="23"/>
      <c r="F26" s="23"/>
      <c r="G26" s="23"/>
      <c r="H26" s="23"/>
    </row>
    <row r="27" spans="1:8" x14ac:dyDescent="0.25">
      <c r="A27" s="23"/>
      <c r="B27" s="23"/>
      <c r="C27" s="6"/>
      <c r="D27" s="23"/>
      <c r="E27" s="23"/>
      <c r="F27" s="23"/>
      <c r="G27" s="23"/>
      <c r="H27" s="23"/>
    </row>
    <row r="28" spans="1:8" ht="18.75" x14ac:dyDescent="0.25">
      <c r="A28" s="96" t="s">
        <v>19</v>
      </c>
      <c r="B28" s="97"/>
      <c r="C28" s="97"/>
      <c r="D28" s="97"/>
      <c r="E28" s="98"/>
      <c r="F28" s="23"/>
      <c r="G28" s="23"/>
      <c r="H28" s="23"/>
    </row>
    <row r="29" spans="1:8" ht="18.75" x14ac:dyDescent="0.25">
      <c r="A29" s="93" t="s">
        <v>22</v>
      </c>
      <c r="B29" s="94"/>
      <c r="C29" s="94"/>
      <c r="D29" s="94"/>
      <c r="E29" s="95"/>
      <c r="F29" s="41"/>
      <c r="G29" s="41"/>
      <c r="H29" s="23"/>
    </row>
    <row r="30" spans="1:8" x14ac:dyDescent="0.25">
      <c r="A30" s="13"/>
      <c r="B30" s="11"/>
      <c r="C30" s="11"/>
      <c r="D30" s="11"/>
      <c r="E30" s="14"/>
      <c r="F30" s="43"/>
      <c r="G30" s="23"/>
      <c r="H30" s="23"/>
    </row>
    <row r="31" spans="1:8" x14ac:dyDescent="0.25">
      <c r="A31" s="79" t="s">
        <v>35</v>
      </c>
      <c r="B31" s="81"/>
      <c r="C31" s="6"/>
      <c r="D31" s="79" t="s">
        <v>36</v>
      </c>
      <c r="E31" s="81"/>
      <c r="F31" s="23"/>
      <c r="G31" s="23"/>
      <c r="H31" s="23"/>
    </row>
    <row r="32" spans="1:8" x14ac:dyDescent="0.25">
      <c r="A32" s="101" t="s">
        <v>27</v>
      </c>
      <c r="B32" s="102"/>
      <c r="C32" s="6"/>
      <c r="D32" s="101" t="s">
        <v>27</v>
      </c>
      <c r="E32" s="102"/>
      <c r="F32" s="23"/>
      <c r="G32" s="23"/>
      <c r="H32" s="23"/>
    </row>
    <row r="33" spans="1:8" x14ac:dyDescent="0.25">
      <c r="A33" s="2" t="s">
        <v>20</v>
      </c>
      <c r="B33" s="2">
        <f>B10</f>
        <v>70</v>
      </c>
      <c r="C33" s="6"/>
      <c r="D33" s="2" t="s">
        <v>20</v>
      </c>
      <c r="E33" s="19" t="str">
        <f>IF(B5="bare field",B10,IF(B5="germination",B10-(B10*Agenais!K7/100),IF(AND(B5="3 leaves",B3&lt;5),B10,IF(AND(B5="3 leaves",B3=5),B10-(B10*Agenais!M12/100),IF(AND(B5="3 leaves",B3=6),B10-(B10*Agenais!M13/100),IF(AND(B5="3 leaves",B3&gt;6),B10-(B10*Agenais!M14/100),IF(AND(B5="tillering",B3&lt;10),B10,IF(AND(B5="tillering",B3=10),B10-(B10*Agenais!O17/100),IF(AND(B5="tillering",B3=11),B10-(B10*Agenais!O18/100),IF(AND(B5="tillering",B3=12),B10-(B10*Agenais!O19/100),IF(AND(B5="tillering",B3=13),B10-(B10*Agenais!O20/100),IF(AND(B5="tillering",B3=14),B10-(B10*Agenais!O21/100),IF(AND(B5="tillering",B3&gt;14),B10-(B10*Agenais!O22/100),IF(AND(B5="growing",B3&lt;5),B10,IF(AND(B5="growing",B3=5),B10-(B10*Agenais!Q12/100),IF(AND(B5="growing",B3=6),B10-(B10*Agenais!Q13/100),IF(AND(B5="growing",B3=7),B10-(B10*Agenais!Q14/100),IF(AND(B5="growing",B3=8),B10-(B10*Agenais!Q15/100),IF(AND(B5="growing",B3=9),B10-(B10*Agenais!Q16/100),IF(AND(B5="growing",B3=10),B10-(B10*Agenais!Q17/100),IF(AND(B5="growing",B3=11),B10-(B10*Agenais!Q18/100),IF(AND(B5="growing",B3=12),B10-(B10*Agenais!Q19/100),IF(AND(B5="growing",B3=13),B10-(B10*Agenais!Q20/100),IF(AND(B5="growing",B3=14),B10-(B10*Agenais!Q21/100),IF(AND(B5="growing",B3=15),B10-(B10*Agenais!Q22/100),IF(AND(B5="growing",B3=16),B10-(B10*Agenais!Q23/100),IF(AND(B5="growing",B3&gt;16),B10-(B10*Agenais!Q24/100),IF(AND(B5="flowering",B4&lt;0.6,B3&lt;5),B10,IF(AND(B5="flowering",B4&lt;0.6,B3=5),B10-(B10*Agenais!S12/100),IF(AND(B5="flowering",B4&lt;0.6,B3=6),B10-(B10*Agenais!S13/100),IF(AND(B5="flowering",B4&lt;0.6,B3=7),B10-(B10*Agenais!S14/100),IF(AND(B5="flowering",B4&lt;0.6,B3=8),B10-(B10*Agenais!S15/100),IF(AND(B5="flowering",B4&lt;0.6,B3=9),B10-(B10*Agenais!S16/100),IF(AND(B5="flowering",B4&lt;0.6,B3=10),B10-(B10*Agenais!S17/100),IF(AND(B5="flowering",B4&lt;0.6,B3=11),B10-(B10*Agenais!S18/100),IF(AND(B5="flowering",B4&lt;0.6,B3=12),B10-(B10*Agenais!S19/100),IF(AND(B5="flowering",B4&lt;0.6,B3&gt;12),B10-(B10*Agenais!S20/100),IF(AND(B5="flowering",B4&gt;=0.6,B3&lt;1),B10,IF(AND(B5="flowering",B4&gt;=0.6,B3&gt;=1),B10-(B10*Agenais!S33/100),IF(AND(B5="physiological maturity",B4&lt;0.6),B10,IF(AND(B5="physiological maturity",B4&gt;=0.6,B3&lt;1),B10,IF(AND(B5="physiological maturity",B4&gt;=0.6,B3&gt;=1),B10-(B10*Agenais!U33/100),""))))))))))))))))))))))))))))))))))))))))))</f>
        <v/>
      </c>
      <c r="F33" s="23"/>
      <c r="G33" s="23"/>
      <c r="H33" s="23"/>
    </row>
    <row r="34" spans="1:8" x14ac:dyDescent="0.25">
      <c r="A34" s="2" t="s">
        <v>21</v>
      </c>
      <c r="B34" s="2">
        <f>B12</f>
        <v>19</v>
      </c>
      <c r="C34" s="6"/>
      <c r="D34" s="2" t="s">
        <v>41</v>
      </c>
      <c r="E34" s="20"/>
      <c r="F34" s="42"/>
      <c r="G34" s="23"/>
      <c r="H34" s="23"/>
    </row>
    <row r="35" spans="1:8" x14ac:dyDescent="0.25">
      <c r="A35" s="2" t="s">
        <v>28</v>
      </c>
      <c r="B35" s="2">
        <f>B33*B34</f>
        <v>1330</v>
      </c>
      <c r="C35" s="6"/>
      <c r="D35" s="2" t="s">
        <v>48</v>
      </c>
      <c r="E35" s="19" t="str">
        <f>IF(AND(E34="continuation",E33=0),"not possible strategy for given conditions",IF(AND(E34="continuation",B5&lt;&gt;"germination"),E33,IF(AND(E34="continuation",B5="germination"),"not possible strategy for given conditions",IF(AND(E34="abandoning",B5&lt;&gt;"bare field"),0,IF(AND(E34="abandoning",B5="bare field"),"not possible strategy for given conditions",IF(AND(E34="reseeding",B5="germination"),B10,IF(AND(E34="reseeding",OR(B5="3 leaves",B5="tillering")),B11,IF(AND(E34="reseeding",OR(B5="bare field",B5="growing",B5="flowering",B5="physiological maturity")),"not possible strategy for given conditions",""))))))))</f>
        <v/>
      </c>
      <c r="F35" s="42"/>
      <c r="G35" s="23"/>
      <c r="H35" s="23"/>
    </row>
    <row r="36" spans="1:8" x14ac:dyDescent="0.25">
      <c r="A36" s="2" t="s">
        <v>29</v>
      </c>
      <c r="B36" s="2">
        <f>B35+B17</f>
        <v>1480</v>
      </c>
      <c r="C36" s="6"/>
      <c r="D36" s="2" t="s">
        <v>21</v>
      </c>
      <c r="E36" s="19">
        <f>B12</f>
        <v>19</v>
      </c>
      <c r="F36" s="43"/>
      <c r="G36" s="23"/>
      <c r="H36" s="23"/>
    </row>
    <row r="37" spans="1:8" x14ac:dyDescent="0.25">
      <c r="A37" s="79" t="s">
        <v>24</v>
      </c>
      <c r="B37" s="81"/>
      <c r="C37" s="6"/>
      <c r="D37" s="2" t="s">
        <v>28</v>
      </c>
      <c r="E37" s="19" t="str">
        <f>IFERROR(E35*E36,"")</f>
        <v/>
      </c>
      <c r="F37" s="23"/>
      <c r="G37" s="23"/>
      <c r="H37" s="23"/>
    </row>
    <row r="38" spans="1:8" x14ac:dyDescent="0.25">
      <c r="A38" s="2" t="s">
        <v>25</v>
      </c>
      <c r="B38" s="2">
        <f>G12</f>
        <v>1278.9000000000001</v>
      </c>
      <c r="C38" s="6"/>
      <c r="D38" s="2" t="s">
        <v>29</v>
      </c>
      <c r="E38" s="19" t="str">
        <f>IFERROR(E37+B17,"")</f>
        <v/>
      </c>
      <c r="F38" s="23"/>
      <c r="G38" s="23"/>
      <c r="H38" s="23"/>
    </row>
    <row r="39" spans="1:8" x14ac:dyDescent="0.25">
      <c r="A39" s="2" t="s">
        <v>26</v>
      </c>
      <c r="B39" s="2">
        <f>0.05*B35</f>
        <v>66.5</v>
      </c>
      <c r="C39" s="6"/>
      <c r="D39" s="79" t="s">
        <v>24</v>
      </c>
      <c r="E39" s="81"/>
      <c r="F39" s="23"/>
      <c r="G39" s="23"/>
      <c r="H39" s="23"/>
    </row>
    <row r="40" spans="1:8" x14ac:dyDescent="0.25">
      <c r="A40" s="2" t="s">
        <v>30</v>
      </c>
      <c r="B40" s="2">
        <f>B38+B39</f>
        <v>1345.4</v>
      </c>
      <c r="C40" s="6"/>
      <c r="D40" s="2" t="s">
        <v>25</v>
      </c>
      <c r="E40" s="19" t="str">
        <f>IF(AND(B5="bare field",E34="continuation",E33&lt;&gt;0),B38+B23,IF(AND(B5="germination",E34="reseeding"),B38+B23+F7,IF(AND(B5="germination",E34="abandoning"),G7+B23,IF(AND(B5="3 leaves",E34="continuation",E33&lt;&gt;0),B38+B23,IF(AND(B5="3 leaves",E34="reseeding"),B38+B23+F7,IF(AND(B5="3 leaves",E34="abandoning"),G8+B23,IF(AND(B5="tillering",E34="continuation",E33&lt;&gt;0),B38+B23,IF(AND(B5="tillering",E34="reseeding"),B38+B23+F7,IF(AND(B5="tillering",E34="abandoning"),G9+B23,IF(AND(B5="growing",E34="continuation",E33&lt;&gt;0),B38+B23,IF(AND(B5="growing",E34="abandoning"),G10+B23,IF(AND(B5="flowering",E34="continuation",E33&lt;&gt;0),B38+B23,IF(AND(B5="flowering",E34="abandoning"),G11+B23,IF(AND(B5="physiological maturity",E34="continuation",E33&lt;&gt;0),B38+B23,IF(AND(B5="physiological maturity",E34="abandoning"),G11+B23,IF(OR(AND(E33=0,E34="continuation"),AND(B5="bare field",OR(E34="abandoning",E34="reseeding")),AND(B5="germination",E34="continuation"),AND(OR(B5="growing",B5="flowering",B5="physiological maturity"),E34="reseeding")),"not possible strategy for given conditions",""))))))))))))))))</f>
        <v/>
      </c>
      <c r="F40" s="23"/>
      <c r="G40" s="23"/>
      <c r="H40" s="23"/>
    </row>
    <row r="41" spans="1:8" x14ac:dyDescent="0.25">
      <c r="A41" s="79" t="s">
        <v>31</v>
      </c>
      <c r="B41" s="81"/>
      <c r="C41" s="6"/>
      <c r="D41" s="2" t="s">
        <v>26</v>
      </c>
      <c r="E41" s="19">
        <f>B39</f>
        <v>66.5</v>
      </c>
      <c r="F41" s="43"/>
      <c r="G41" s="23"/>
      <c r="H41" s="23"/>
    </row>
    <row r="42" spans="1:8" x14ac:dyDescent="0.25">
      <c r="A42" s="2" t="s">
        <v>32</v>
      </c>
      <c r="B42" s="19">
        <f>B36-B40</f>
        <v>134.59999999999991</v>
      </c>
      <c r="C42" s="6"/>
      <c r="D42" s="2" t="s">
        <v>30</v>
      </c>
      <c r="E42" s="19" t="str">
        <f>IFERROR(E40+E41,"")</f>
        <v/>
      </c>
      <c r="F42" s="23"/>
      <c r="G42" s="23"/>
      <c r="H42" s="23"/>
    </row>
    <row r="43" spans="1:8" x14ac:dyDescent="0.25">
      <c r="A43" s="8"/>
      <c r="B43" s="6"/>
      <c r="C43" s="6"/>
      <c r="D43" s="79" t="s">
        <v>31</v>
      </c>
      <c r="E43" s="81"/>
      <c r="F43" s="23"/>
      <c r="G43" s="23"/>
      <c r="H43" s="23"/>
    </row>
    <row r="44" spans="1:8" x14ac:dyDescent="0.25">
      <c r="A44" s="8"/>
      <c r="B44" s="6"/>
      <c r="C44" s="6"/>
      <c r="D44" s="2" t="s">
        <v>32</v>
      </c>
      <c r="E44" s="19" t="str">
        <f>IFERROR(E38-E42,"")</f>
        <v/>
      </c>
      <c r="F44" s="23"/>
      <c r="G44" s="23"/>
      <c r="H44" s="23"/>
    </row>
    <row r="45" spans="1:8" x14ac:dyDescent="0.25">
      <c r="A45" s="8"/>
      <c r="B45" s="6"/>
      <c r="C45" s="6"/>
      <c r="D45" s="99" t="s">
        <v>33</v>
      </c>
      <c r="E45" s="100"/>
      <c r="F45" s="23"/>
      <c r="G45" s="23"/>
      <c r="H45" s="23"/>
    </row>
    <row r="46" spans="1:8" x14ac:dyDescent="0.25">
      <c r="A46" s="8"/>
      <c r="B46" s="6"/>
      <c r="C46" s="6"/>
      <c r="D46" s="15" t="s">
        <v>34</v>
      </c>
      <c r="E46" s="18" t="str">
        <f>IFERROR(B42-E44,"")</f>
        <v/>
      </c>
      <c r="F46" s="23"/>
      <c r="G46" s="23"/>
      <c r="H46" s="23"/>
    </row>
    <row r="47" spans="1:8" x14ac:dyDescent="0.25">
      <c r="A47" s="10"/>
      <c r="B47" s="7"/>
      <c r="C47" s="7"/>
      <c r="D47" s="15" t="s">
        <v>37</v>
      </c>
      <c r="E47" s="18" t="str">
        <f>IFERROR(E46/B42*100,"")</f>
        <v/>
      </c>
      <c r="F47" s="23"/>
      <c r="G47" s="23"/>
      <c r="H47" s="23"/>
    </row>
    <row r="48" spans="1:8" x14ac:dyDescent="0.25">
      <c r="A48" s="13"/>
      <c r="B48" s="11"/>
      <c r="C48" s="11"/>
      <c r="D48" s="11"/>
      <c r="E48" s="14"/>
      <c r="F48" s="23"/>
      <c r="G48" s="23"/>
      <c r="H48" s="23"/>
    </row>
    <row r="49" spans="1:8" x14ac:dyDescent="0.25">
      <c r="A49" s="10"/>
      <c r="B49" s="7"/>
      <c r="C49" s="7"/>
      <c r="D49" s="7"/>
      <c r="E49" s="17"/>
      <c r="F49" s="23"/>
      <c r="G49" s="23"/>
      <c r="H49" s="23"/>
    </row>
    <row r="50" spans="1:8" x14ac:dyDescent="0.25">
      <c r="A50" s="93" t="s">
        <v>38</v>
      </c>
      <c r="B50" s="94"/>
      <c r="C50" s="94"/>
      <c r="D50" s="94"/>
      <c r="E50" s="95"/>
      <c r="F50" s="23"/>
      <c r="G50" s="23"/>
      <c r="H50" s="23"/>
    </row>
    <row r="51" spans="1:8" x14ac:dyDescent="0.25">
      <c r="A51" s="13"/>
      <c r="B51" s="11"/>
      <c r="C51" s="11"/>
      <c r="D51" s="11"/>
      <c r="E51" s="14"/>
      <c r="F51" s="23"/>
      <c r="G51" s="23"/>
      <c r="H51" s="23"/>
    </row>
    <row r="52" spans="1:8" x14ac:dyDescent="0.25">
      <c r="A52" s="79" t="s">
        <v>35</v>
      </c>
      <c r="B52" s="81"/>
      <c r="C52" s="6"/>
      <c r="D52" s="79" t="s">
        <v>36</v>
      </c>
      <c r="E52" s="81"/>
      <c r="F52" s="23"/>
      <c r="G52" s="23"/>
      <c r="H52" s="23"/>
    </row>
    <row r="53" spans="1:8" x14ac:dyDescent="0.25">
      <c r="A53" s="101" t="s">
        <v>27</v>
      </c>
      <c r="B53" s="102"/>
      <c r="C53" s="6"/>
      <c r="D53" s="101" t="s">
        <v>27</v>
      </c>
      <c r="E53" s="102"/>
      <c r="F53" s="23"/>
      <c r="G53" s="23"/>
      <c r="H53" s="23"/>
    </row>
    <row r="54" spans="1:8" x14ac:dyDescent="0.25">
      <c r="A54" s="2" t="s">
        <v>20</v>
      </c>
      <c r="B54" s="2">
        <f>B10</f>
        <v>70</v>
      </c>
      <c r="C54" s="6"/>
      <c r="D54" s="2" t="s">
        <v>20</v>
      </c>
      <c r="E54" s="19" t="str">
        <f>IF(B5="bare field",B10,IF(B5="germination",B10-(B10*Agenais!K7/100),IF(AND(B5="3 leaves",B3&lt;5),B10,IF(AND(B5="3 leaves",B3=5),B10-(B10*Agenais!M12/100),IF(AND(B5="3 leaves",B3=6),B10-(B10*Agenais!M13/100),IF(AND(B5="3 leaves",B3&gt;6),B10-(B10*Agenais!M14/100),IF(AND(B5="tillering",B3&lt;10),B10,IF(AND(B5="tillering",B3=10),B10-(B10*Agenais!O17/100),IF(AND(B5="tillering",B3=11),B10-(B10*Agenais!O18/100),IF(AND(B5="tillering",B3=12),B10-(B10*Agenais!O19/100),IF(AND(B5="tillering",B3=13),B10-(B10*Agenais!O20/100),IF(AND(B5="tillering",B3=14),B10-(B10*Agenais!O21/100),IF(AND(B5="tillering",B3&gt;14),B10-(B10*Agenais!O22/100),IF(AND(B5="growing",B3&lt;5),B10,IF(AND(B5="growing",B3=5),B10-(B10*Agenais!Q12/100),IF(AND(B5="growing",B3=6),B10-(B10*Agenais!Q13/100),IF(AND(B5="growing",B3=7),B10-(B10*Agenais!Q14/100),IF(AND(B5="growing",B3=8),B10-(B10*Agenais!Q15/100),IF(AND(B5="growing",B3=9),B10-(B10*Agenais!Q16/100),IF(AND(B5="growing",B3=10),B10-(B10*Agenais!Q17/100),IF(AND(B5="growing",B3=11),B10-(B10*Agenais!Q18/100),IF(AND(B5="growing",B3=12),B10-(B10*Agenais!Q19/100),IF(AND(B5="growing",B3=13),B10-(B10*Agenais!Q20/100),IF(AND(B5="growing",B3=14),B10-(B10*Agenais!Q21/100),IF(AND(B5="growing",B3=15),B10-(B10*Agenais!Q22/100),IF(AND(B5="growing",B3=16),B10-(B10*Agenais!Q23/100),IF(AND(B5="growing",B3&gt;16),B10-(B10*Agenais!Q24/100),IF(AND(B5="flowering",B4&lt;0.6,B3&lt;5),B10,IF(AND(B5="flowering",B4&lt;0.6,B3=5),B10-(B10*Agenais!S12/100),IF(AND(B5="flowering",B4&lt;0.6,B3=6),B10-(B10*Agenais!S13/100),IF(AND(B5="flowering",B4&lt;0.6,B3=7),B10-(B10*Agenais!S14/100),IF(AND(B5="flowering",B4&lt;0.6,B3=8),B10-(B10*Agenais!S15/100),IF(AND(B5="flowering",B4&lt;0.6,B3=9),B10-(B10*Agenais!S16/100),IF(AND(B5="flowering",B4&lt;0.6,B3=10),B10-(B10*Agenais!S17/100),IF(AND(B5="flowering",B4&lt;0.6,B3=11),B10-(B10*Agenais!S18/100),IF(AND(B5="flowering",B4&lt;0.6,B3=12),B10-(B10*Agenais!S19/100),IF(AND(B5="flowering",B4&lt;0.6,B3&gt;12),B10-(B10*Agenais!S20/100),IF(AND(B5="flowering",B4&gt;=0.6,B3&lt;1),B10,IF(AND(B5="flowering",B4&gt;=0.6,B3&gt;=1),B10-(B10*Agenais!S33/100),IF(AND(B5="physiological maturity",B4&lt;0.6),B10,IF(AND(B5="physiological maturity",B4&gt;=0.6,B3&lt;1),B10,IF(AND(B5="physiological maturity",B4&gt;=0.6,B3&gt;=1),B10-(B10*Agenais!U33/100),""))))))))))))))))))))))))))))))))))))))))))</f>
        <v/>
      </c>
      <c r="F54" s="42"/>
      <c r="G54" s="23"/>
      <c r="H54" s="23"/>
    </row>
    <row r="55" spans="1:8" x14ac:dyDescent="0.25">
      <c r="A55" s="2" t="s">
        <v>21</v>
      </c>
      <c r="B55" s="2">
        <f>B12</f>
        <v>19</v>
      </c>
      <c r="C55" s="6"/>
      <c r="D55" s="2" t="s">
        <v>41</v>
      </c>
      <c r="E55" s="20"/>
      <c r="F55" s="42"/>
      <c r="G55" s="23"/>
      <c r="H55" s="23"/>
    </row>
    <row r="56" spans="1:8" x14ac:dyDescent="0.25">
      <c r="A56" s="2" t="s">
        <v>28</v>
      </c>
      <c r="B56" s="2">
        <f>B54*B55</f>
        <v>1330</v>
      </c>
      <c r="C56" s="6"/>
      <c r="D56" s="2" t="s">
        <v>48</v>
      </c>
      <c r="E56" s="19" t="str">
        <f>IF(AND(E55="continuation",E54=0),"not possible strategy for given conditions",IF(AND(E55="continuation",B5&lt;&gt;"germination"),E54,IF(AND(E55="continuation",B5="germination"),"not possible strategy for given conditions",IF(AND(E55="abandoning",B5&lt;&gt;"bare field"),0,IF(AND(E55="abandoning",B5="bare field"),"not possible strategy for given conditions",IF(AND(E55="reseeding",B5="germination"),B10,IF(AND(E55="reseeding",OR(B5="3 leaves",B5="tillering")),B11,IF(AND(E55="reseeding",OR(B5="bare field",B5="growing",B5="flowering",B5="physiological maturity")),"not possible strategy for given conditions",""))))))))</f>
        <v/>
      </c>
      <c r="F56" s="43"/>
      <c r="G56" s="23"/>
      <c r="H56" s="23"/>
    </row>
    <row r="57" spans="1:8" x14ac:dyDescent="0.25">
      <c r="A57" s="2" t="s">
        <v>29</v>
      </c>
      <c r="B57" s="2">
        <f>B56+B18</f>
        <v>1780</v>
      </c>
      <c r="C57" s="6"/>
      <c r="D57" s="2" t="s">
        <v>21</v>
      </c>
      <c r="E57" s="19">
        <f>B12</f>
        <v>19</v>
      </c>
      <c r="F57" s="23"/>
      <c r="G57" s="23"/>
      <c r="H57" s="23"/>
    </row>
    <row r="58" spans="1:8" x14ac:dyDescent="0.25">
      <c r="A58" s="79" t="s">
        <v>24</v>
      </c>
      <c r="B58" s="81"/>
      <c r="C58" s="6"/>
      <c r="D58" s="2" t="s">
        <v>28</v>
      </c>
      <c r="E58" s="19" t="str">
        <f>IFERROR(E56*E57,"")</f>
        <v/>
      </c>
      <c r="F58" s="23"/>
      <c r="G58" s="23"/>
      <c r="H58" s="23"/>
    </row>
    <row r="59" spans="1:8" x14ac:dyDescent="0.25">
      <c r="A59" s="2" t="s">
        <v>25</v>
      </c>
      <c r="B59" s="2">
        <f>G24</f>
        <v>1161.0999999999999</v>
      </c>
      <c r="C59" s="6"/>
      <c r="D59" s="2" t="s">
        <v>29</v>
      </c>
      <c r="E59" s="19" t="str">
        <f>IFERROR(E58+B18,"")</f>
        <v/>
      </c>
      <c r="F59" s="23"/>
      <c r="G59" s="23"/>
      <c r="H59" s="23"/>
    </row>
    <row r="60" spans="1:8" x14ac:dyDescent="0.25">
      <c r="A60" s="2" t="s">
        <v>26</v>
      </c>
      <c r="B60" s="2">
        <f>0.05*B56</f>
        <v>66.5</v>
      </c>
      <c r="C60" s="6"/>
      <c r="D60" s="79" t="s">
        <v>24</v>
      </c>
      <c r="E60" s="81"/>
      <c r="F60" s="23"/>
      <c r="G60" s="23"/>
      <c r="H60" s="23"/>
    </row>
    <row r="61" spans="1:8" x14ac:dyDescent="0.25">
      <c r="A61" s="2" t="s">
        <v>30</v>
      </c>
      <c r="B61" s="2">
        <f>B59+B60</f>
        <v>1227.5999999999999</v>
      </c>
      <c r="C61" s="6"/>
      <c r="D61" s="2" t="s">
        <v>25</v>
      </c>
      <c r="E61" s="19" t="str">
        <f>IF(AND(B5="bare field",E55="continuation",E54&lt;&gt;0),B59+B23,IF(AND(B5="germination",E55="reseeding"),B59+B23+F19,IF(AND(B5="germination",E55="abandoning"),G19+B23,IF(AND(B5="3 leaves",E55="continuation",E54&lt;&gt;0),B59+B23,IF(AND(B5="3 leaves",E55="reseeding"),B59+B23+F19,IF(AND(B5="3 leaves",E55="abandoning"),G20+B23,IF(AND(B5="tillering",E55="continuation",E54&lt;&gt;0),B59+B23,IF(AND(B5="tillering",E55="reseeding"),B59+B23+F19,IF(AND(B5="tillering",E55="abandoning"),G21+B23,IF(AND(B5="growing",E55="continuation",E54&lt;&gt;0),B59+B23,IF(AND(B5="growing",E55="abandoning"),G22+B23,IF(AND(B5="flowering",E55="continuation",E54&lt;&gt;0),B59+B23,IF(AND(B5="flowering",E55="abandoning"),G23+B23,IF(AND(B5="physiological maturity",E55="continuation",E54&lt;&gt;0),B59+B23,IF(AND(B5="physiological maturity",E55="abandoning"),G23+B23,IF(OR(AND(E54=0,E55="continuation"),AND(B5="bare field",OR(E55="abandoning",E55="reseeding")),AND(B5="germination",E55="continuation"),AND(OR(B5="growing",B5="flowering",B5="physiological maturity"),E55="reseeding")),"not possible strategy for given conditions",""))))))))))))))))</f>
        <v/>
      </c>
      <c r="F61" s="43"/>
      <c r="G61" s="23"/>
      <c r="H61" s="23"/>
    </row>
    <row r="62" spans="1:8" x14ac:dyDescent="0.25">
      <c r="A62" s="79" t="s">
        <v>31</v>
      </c>
      <c r="B62" s="81"/>
      <c r="C62" s="6"/>
      <c r="D62" s="2" t="s">
        <v>26</v>
      </c>
      <c r="E62" s="19">
        <f>B60</f>
        <v>66.5</v>
      </c>
      <c r="F62" s="23"/>
      <c r="G62" s="23"/>
      <c r="H62" s="23"/>
    </row>
    <row r="63" spans="1:8" x14ac:dyDescent="0.25">
      <c r="A63" s="2" t="s">
        <v>32</v>
      </c>
      <c r="B63" s="2">
        <f>B57-B61</f>
        <v>552.40000000000009</v>
      </c>
      <c r="C63" s="6"/>
      <c r="D63" s="2" t="s">
        <v>30</v>
      </c>
      <c r="E63" s="19" t="str">
        <f>IFERROR(E61+E62,"")</f>
        <v/>
      </c>
      <c r="F63" s="23"/>
      <c r="G63" s="23"/>
      <c r="H63" s="23"/>
    </row>
    <row r="64" spans="1:8" x14ac:dyDescent="0.25">
      <c r="A64" s="8"/>
      <c r="B64" s="6"/>
      <c r="C64" s="6"/>
      <c r="D64" s="79" t="s">
        <v>31</v>
      </c>
      <c r="E64" s="81"/>
      <c r="F64" s="23"/>
      <c r="G64" s="23"/>
      <c r="H64" s="23"/>
    </row>
    <row r="65" spans="1:8" x14ac:dyDescent="0.25">
      <c r="A65" s="8"/>
      <c r="B65" s="6"/>
      <c r="C65" s="6"/>
      <c r="D65" s="2" t="s">
        <v>32</v>
      </c>
      <c r="E65" s="19" t="str">
        <f>IFERROR(E59-E63,"")</f>
        <v/>
      </c>
      <c r="F65" s="23"/>
      <c r="G65" s="23"/>
      <c r="H65" s="23"/>
    </row>
    <row r="66" spans="1:8" x14ac:dyDescent="0.25">
      <c r="A66" s="8"/>
      <c r="B66" s="6"/>
      <c r="C66" s="9"/>
      <c r="D66" s="99" t="s">
        <v>33</v>
      </c>
      <c r="E66" s="100"/>
      <c r="F66" s="23"/>
      <c r="G66" s="23"/>
      <c r="H66" s="23"/>
    </row>
    <row r="67" spans="1:8" x14ac:dyDescent="0.25">
      <c r="A67" s="8"/>
      <c r="B67" s="6"/>
      <c r="C67" s="6"/>
      <c r="D67" s="15" t="s">
        <v>34</v>
      </c>
      <c r="E67" s="18" t="str">
        <f>IFERROR(B63-E65,"")</f>
        <v/>
      </c>
      <c r="F67" s="23"/>
      <c r="G67" s="23"/>
      <c r="H67" s="23"/>
    </row>
    <row r="68" spans="1:8" x14ac:dyDescent="0.25">
      <c r="A68" s="10"/>
      <c r="B68" s="7"/>
      <c r="C68" s="7"/>
      <c r="D68" s="15" t="s">
        <v>37</v>
      </c>
      <c r="E68" s="18" t="str">
        <f>IFERROR(E67/B63*100,"")</f>
        <v/>
      </c>
      <c r="F68" s="23"/>
      <c r="G68" s="23"/>
      <c r="H68" s="23"/>
    </row>
    <row r="69" spans="1:8" x14ac:dyDescent="0.25">
      <c r="A69" s="23"/>
      <c r="B69" s="23"/>
      <c r="C69" s="23"/>
      <c r="D69" s="23"/>
      <c r="E69" s="23"/>
      <c r="F69" s="23"/>
      <c r="G69" s="23"/>
      <c r="H69" s="23"/>
    </row>
    <row r="70" spans="1:8" x14ac:dyDescent="0.25">
      <c r="C70" s="16"/>
    </row>
  </sheetData>
  <mergeCells count="28">
    <mergeCell ref="D60:E60"/>
    <mergeCell ref="D64:E64"/>
    <mergeCell ref="A1:G1"/>
    <mergeCell ref="D2:G2"/>
    <mergeCell ref="D15:G15"/>
    <mergeCell ref="A31:B31"/>
    <mergeCell ref="D31:E31"/>
    <mergeCell ref="A16:B16"/>
    <mergeCell ref="A22:B22"/>
    <mergeCell ref="A28:E28"/>
    <mergeCell ref="A2:B2"/>
    <mergeCell ref="A9:B9"/>
    <mergeCell ref="D66:E66"/>
    <mergeCell ref="A50:E50"/>
    <mergeCell ref="A29:E29"/>
    <mergeCell ref="A32:B32"/>
    <mergeCell ref="A37:B37"/>
    <mergeCell ref="A41:B41"/>
    <mergeCell ref="D32:E32"/>
    <mergeCell ref="D39:E39"/>
    <mergeCell ref="D43:E43"/>
    <mergeCell ref="D45:E45"/>
    <mergeCell ref="A52:B52"/>
    <mergeCell ref="D52:E52"/>
    <mergeCell ref="A53:B53"/>
    <mergeCell ref="A58:B58"/>
    <mergeCell ref="A62:B62"/>
    <mergeCell ref="D53:E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prompt="Enter the vegetative stage of the plant at the time of the flood">
          <x14:formula1>
            <xm:f>'Preset Data'!$F$10:$F$16</xm:f>
          </x14:formula1>
          <xm:sqref>B5</xm:sqref>
        </x14:dataValidation>
        <x14:dataValidation type="list" allowBlank="1" showInputMessage="1" showErrorMessage="1" prompt="Enter the flood duration">
          <x14:formula1>
            <xm:f>'Preset Data'!$B$3:$B$33</xm:f>
          </x14:formula1>
          <xm:sqref>B3</xm:sqref>
        </x14:dataValidation>
        <x14:dataValidation type="list" allowBlank="1" showInputMessage="1" showErrorMessage="1" prompt="Enter the water depth of the flood">
          <x14:formula1>
            <xm:f>'Preset Data'!$D$3:$D$23</xm:f>
          </x14:formula1>
          <xm:sqref>B4</xm:sqref>
        </x14:dataValidation>
        <x14:dataValidation type="list" allowBlank="1" showInputMessage="1" showErrorMessage="1" prompt="Choose the most likely alleviation strategie adopted by farmer after flood, knowing that farmers always continue the flooded crop in case of no yield reduction and abandon the production in case of total yiel reduction">
          <x14:formula1>
            <xm:f>'Preset Data'!$H$3:$H$5</xm:f>
          </x14:formula1>
          <xm:sqref>E55</xm:sqref>
        </x14:dataValidation>
        <x14:dataValidation type="list" allowBlank="1" showInputMessage="1" showErrorMessage="1" prompt="Choose the most likely alleviation strategie adopted by farmer after flood, knowing that farmers always continue the flooded crop in case of no yield reduction and abandon the production in case of total yiel reduction">
          <x14:formula1>
            <xm:f>'Preset Data'!$H$3:$H$5</xm:f>
          </x14:formula1>
          <xm:sqref>E34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tabSelected="1" zoomScale="90" zoomScaleNormal="90" workbookViewId="0">
      <selection activeCell="E16" sqref="E16"/>
    </sheetView>
  </sheetViews>
  <sheetFormatPr defaultRowHeight="15" x14ac:dyDescent="0.25"/>
  <cols>
    <col min="1" max="1" width="43.140625" style="1" customWidth="1"/>
    <col min="2" max="2" width="31.28515625" style="1" customWidth="1"/>
    <col min="3" max="3" width="9.140625" style="1" customWidth="1"/>
    <col min="4" max="4" width="47.5703125" style="1" customWidth="1"/>
    <col min="5" max="5" width="37.7109375" style="1" bestFit="1" customWidth="1"/>
    <col min="6" max="6" width="13.140625" style="1" customWidth="1"/>
    <col min="7" max="7" width="22.28515625" style="1" bestFit="1" customWidth="1"/>
    <col min="8" max="16384" width="9.140625" style="1"/>
  </cols>
  <sheetData>
    <row r="1" spans="1:8" ht="18.75" x14ac:dyDescent="0.25">
      <c r="A1" s="92" t="s">
        <v>18</v>
      </c>
      <c r="B1" s="92"/>
      <c r="C1" s="92"/>
      <c r="D1" s="92"/>
      <c r="E1" s="92"/>
      <c r="F1" s="92"/>
      <c r="G1" s="92"/>
      <c r="H1" s="23"/>
    </row>
    <row r="2" spans="1:8" x14ac:dyDescent="0.25">
      <c r="A2" s="91" t="s">
        <v>0</v>
      </c>
      <c r="B2" s="91"/>
      <c r="C2" s="35"/>
      <c r="D2" s="89" t="s">
        <v>80</v>
      </c>
      <c r="E2" s="89"/>
      <c r="F2" s="89"/>
      <c r="G2" s="89"/>
      <c r="H2" s="40"/>
    </row>
    <row r="3" spans="1:8" x14ac:dyDescent="0.25">
      <c r="A3" s="33" t="s">
        <v>8</v>
      </c>
      <c r="B3" s="20"/>
      <c r="C3" s="34"/>
      <c r="D3" s="49" t="s">
        <v>14</v>
      </c>
      <c r="E3" s="49" t="s">
        <v>15</v>
      </c>
      <c r="F3" s="49" t="s">
        <v>16</v>
      </c>
      <c r="G3" s="49" t="s">
        <v>17</v>
      </c>
      <c r="H3" s="23"/>
    </row>
    <row r="4" spans="1:8" x14ac:dyDescent="0.25">
      <c r="A4" s="33" t="s">
        <v>9</v>
      </c>
      <c r="B4" s="24"/>
      <c r="C4" s="34"/>
      <c r="D4" s="2" t="s">
        <v>81</v>
      </c>
      <c r="E4" s="2" t="s">
        <v>96</v>
      </c>
      <c r="F4" s="5">
        <v>115</v>
      </c>
      <c r="G4" s="5">
        <f>F4</f>
        <v>115</v>
      </c>
      <c r="H4" s="23"/>
    </row>
    <row r="5" spans="1:8" x14ac:dyDescent="0.25">
      <c r="A5" s="33" t="s">
        <v>10</v>
      </c>
      <c r="B5" s="20"/>
      <c r="C5" s="34"/>
      <c r="D5" s="2" t="s">
        <v>120</v>
      </c>
      <c r="E5" s="2" t="s">
        <v>88</v>
      </c>
      <c r="F5" s="5">
        <v>8</v>
      </c>
      <c r="G5" s="5">
        <f>F5+G4</f>
        <v>123</v>
      </c>
      <c r="H5" s="23"/>
    </row>
    <row r="6" spans="1:8" x14ac:dyDescent="0.25">
      <c r="A6" s="33" t="s">
        <v>102</v>
      </c>
      <c r="B6" s="20"/>
      <c r="C6" s="34"/>
      <c r="D6" s="2" t="s">
        <v>109</v>
      </c>
      <c r="E6" s="2" t="s">
        <v>74</v>
      </c>
      <c r="F6" s="5">
        <v>285</v>
      </c>
      <c r="G6" s="5">
        <f t="shared" ref="G6:G12" si="0">F6+G5</f>
        <v>408</v>
      </c>
      <c r="H6" s="23"/>
    </row>
    <row r="7" spans="1:8" x14ac:dyDescent="0.25">
      <c r="A7" s="36"/>
      <c r="B7" s="34"/>
      <c r="C7" s="34"/>
      <c r="D7" s="2" t="s">
        <v>110</v>
      </c>
      <c r="E7" s="2" t="s">
        <v>88</v>
      </c>
      <c r="F7" s="5">
        <v>8</v>
      </c>
      <c r="G7" s="5">
        <f t="shared" si="0"/>
        <v>416</v>
      </c>
      <c r="H7" s="23"/>
    </row>
    <row r="8" spans="1:8" x14ac:dyDescent="0.25">
      <c r="A8" s="8"/>
      <c r="B8" s="6"/>
      <c r="C8" s="34"/>
      <c r="D8" s="2" t="s">
        <v>111</v>
      </c>
      <c r="E8" s="2" t="s">
        <v>75</v>
      </c>
      <c r="F8" s="5">
        <v>165</v>
      </c>
      <c r="G8" s="5">
        <f t="shared" si="0"/>
        <v>581</v>
      </c>
      <c r="H8" s="23"/>
    </row>
    <row r="9" spans="1:8" x14ac:dyDescent="0.25">
      <c r="A9" s="101" t="s">
        <v>6</v>
      </c>
      <c r="B9" s="102"/>
      <c r="C9" s="34"/>
      <c r="D9" s="2" t="s">
        <v>112</v>
      </c>
      <c r="E9" s="2" t="s">
        <v>88</v>
      </c>
      <c r="F9" s="5">
        <v>8</v>
      </c>
      <c r="G9" s="5">
        <f t="shared" si="0"/>
        <v>589</v>
      </c>
      <c r="H9" s="23"/>
    </row>
    <row r="10" spans="1:8" x14ac:dyDescent="0.25">
      <c r="A10" s="33" t="s">
        <v>121</v>
      </c>
      <c r="B10" s="20">
        <v>60</v>
      </c>
      <c r="C10" s="34"/>
      <c r="D10" s="2" t="s">
        <v>113</v>
      </c>
      <c r="E10" s="2" t="s">
        <v>76</v>
      </c>
      <c r="F10" s="5">
        <v>165</v>
      </c>
      <c r="G10" s="5">
        <f t="shared" si="0"/>
        <v>754</v>
      </c>
      <c r="H10" s="23"/>
    </row>
    <row r="11" spans="1:8" x14ac:dyDescent="0.25">
      <c r="A11" s="33" t="s">
        <v>122</v>
      </c>
      <c r="B11" s="20">
        <v>20</v>
      </c>
      <c r="C11" s="34"/>
      <c r="D11" s="2" t="s">
        <v>114</v>
      </c>
      <c r="E11" s="2" t="s">
        <v>88</v>
      </c>
      <c r="F11" s="5">
        <v>8</v>
      </c>
      <c r="G11" s="5">
        <f t="shared" si="0"/>
        <v>762</v>
      </c>
      <c r="H11" s="23"/>
    </row>
    <row r="12" spans="1:8" x14ac:dyDescent="0.25">
      <c r="A12" s="33" t="s">
        <v>123</v>
      </c>
      <c r="B12" s="20">
        <v>20</v>
      </c>
      <c r="C12" s="34"/>
      <c r="D12" s="2" t="s">
        <v>115</v>
      </c>
      <c r="E12" s="2" t="s">
        <v>77</v>
      </c>
      <c r="F12" s="5">
        <v>165</v>
      </c>
      <c r="G12" s="5">
        <f t="shared" si="0"/>
        <v>927</v>
      </c>
      <c r="H12" s="23"/>
    </row>
    <row r="13" spans="1:8" x14ac:dyDescent="0.25">
      <c r="A13" s="33" t="s">
        <v>124</v>
      </c>
      <c r="B13" s="20">
        <v>20</v>
      </c>
      <c r="C13" s="34"/>
      <c r="D13" s="6"/>
      <c r="E13" s="6"/>
      <c r="F13" s="6"/>
      <c r="G13" s="9"/>
      <c r="H13" s="23"/>
    </row>
    <row r="14" spans="1:8" x14ac:dyDescent="0.25">
      <c r="A14" s="33" t="s">
        <v>106</v>
      </c>
      <c r="B14" s="20">
        <f>SUM(B10:B13)</f>
        <v>120</v>
      </c>
      <c r="C14" s="34"/>
      <c r="D14" s="103"/>
      <c r="E14" s="103"/>
      <c r="F14" s="103"/>
      <c r="G14" s="104"/>
      <c r="H14" s="23"/>
    </row>
    <row r="15" spans="1:8" x14ac:dyDescent="0.25">
      <c r="A15" s="33" t="s">
        <v>11</v>
      </c>
      <c r="B15" s="20">
        <v>15.4</v>
      </c>
      <c r="C15" s="34"/>
      <c r="D15" s="6"/>
      <c r="E15" s="6"/>
      <c r="F15" s="50"/>
      <c r="G15" s="51"/>
      <c r="H15" s="23"/>
    </row>
    <row r="16" spans="1:8" x14ac:dyDescent="0.25">
      <c r="A16" s="8"/>
      <c r="B16" s="6"/>
      <c r="C16" s="34"/>
      <c r="D16" s="6"/>
      <c r="E16" s="6"/>
      <c r="F16" s="6"/>
      <c r="G16" s="9"/>
      <c r="H16" s="23"/>
    </row>
    <row r="17" spans="1:8" x14ac:dyDescent="0.25">
      <c r="A17" s="8"/>
      <c r="B17" s="6"/>
      <c r="C17" s="34"/>
      <c r="D17" s="101" t="s">
        <v>103</v>
      </c>
      <c r="E17" s="102"/>
      <c r="F17" s="6"/>
      <c r="G17" s="9"/>
      <c r="H17" s="23"/>
    </row>
    <row r="18" spans="1:8" x14ac:dyDescent="0.25">
      <c r="A18" s="91" t="s">
        <v>23</v>
      </c>
      <c r="B18" s="91"/>
      <c r="C18" s="34"/>
      <c r="D18" s="33" t="s">
        <v>40</v>
      </c>
      <c r="E18" s="20">
        <v>500</v>
      </c>
      <c r="F18" s="6"/>
      <c r="G18" s="9"/>
      <c r="H18" s="23"/>
    </row>
    <row r="19" spans="1:8" x14ac:dyDescent="0.25">
      <c r="A19" s="33" t="s">
        <v>79</v>
      </c>
      <c r="B19" s="20">
        <v>0</v>
      </c>
      <c r="C19" s="34"/>
      <c r="D19" s="33" t="s">
        <v>104</v>
      </c>
      <c r="E19" s="20">
        <v>89.24</v>
      </c>
      <c r="F19" s="6"/>
      <c r="G19" s="9"/>
      <c r="H19" s="23"/>
    </row>
    <row r="20" spans="1:8" x14ac:dyDescent="0.25">
      <c r="A20" s="10"/>
      <c r="B20" s="7"/>
      <c r="C20" s="32"/>
      <c r="D20" s="7"/>
      <c r="E20" s="7"/>
      <c r="F20" s="7"/>
      <c r="G20" s="17"/>
      <c r="H20" s="6"/>
    </row>
    <row r="21" spans="1:8" x14ac:dyDescent="0.25">
      <c r="A21" s="23"/>
      <c r="B21" s="23"/>
      <c r="C21" s="34"/>
      <c r="D21" s="6"/>
      <c r="E21" s="6"/>
      <c r="F21" s="6"/>
      <c r="G21" s="6"/>
      <c r="H21" s="6"/>
    </row>
    <row r="22" spans="1:8" x14ac:dyDescent="0.25">
      <c r="A22" s="23"/>
      <c r="B22" s="23"/>
      <c r="C22" s="6"/>
      <c r="D22" s="6"/>
      <c r="E22" s="6"/>
      <c r="F22" s="6"/>
      <c r="G22" s="6"/>
      <c r="H22" s="6"/>
    </row>
    <row r="23" spans="1:8" x14ac:dyDescent="0.25">
      <c r="A23" s="23"/>
      <c r="B23" s="23"/>
      <c r="C23" s="6"/>
      <c r="D23" s="23"/>
      <c r="E23" s="23"/>
      <c r="F23" s="23"/>
      <c r="G23" s="23"/>
      <c r="H23" s="23"/>
    </row>
    <row r="24" spans="1:8" ht="18.75" x14ac:dyDescent="0.25">
      <c r="A24" s="96" t="s">
        <v>19</v>
      </c>
      <c r="B24" s="97"/>
      <c r="C24" s="97"/>
      <c r="D24" s="97"/>
      <c r="E24" s="98"/>
      <c r="F24" s="44"/>
      <c r="G24" s="44"/>
      <c r="H24" s="23"/>
    </row>
    <row r="25" spans="1:8" ht="18.75" x14ac:dyDescent="0.25">
      <c r="A25" s="56"/>
      <c r="B25" s="50"/>
      <c r="C25" s="50"/>
      <c r="D25" s="50"/>
      <c r="E25" s="51"/>
      <c r="F25" s="74"/>
      <c r="G25" s="74"/>
      <c r="H25" s="23"/>
    </row>
    <row r="26" spans="1:8" x14ac:dyDescent="0.25">
      <c r="A26" s="89" t="s">
        <v>35</v>
      </c>
      <c r="B26" s="89"/>
      <c r="C26" s="6"/>
      <c r="D26" s="79" t="s">
        <v>36</v>
      </c>
      <c r="E26" s="81"/>
      <c r="F26" s="44"/>
      <c r="G26" s="44"/>
      <c r="H26" s="23"/>
    </row>
    <row r="27" spans="1:8" x14ac:dyDescent="0.25">
      <c r="A27" s="91" t="s">
        <v>27</v>
      </c>
      <c r="B27" s="91"/>
      <c r="C27" s="6"/>
      <c r="D27" s="101" t="s">
        <v>27</v>
      </c>
      <c r="E27" s="102"/>
      <c r="F27" s="44"/>
      <c r="G27" s="44"/>
      <c r="H27" s="23"/>
    </row>
    <row r="28" spans="1:8" x14ac:dyDescent="0.25">
      <c r="A28" s="33" t="s">
        <v>121</v>
      </c>
      <c r="B28" s="73">
        <f t="shared" ref="B28:B33" si="1">B10</f>
        <v>60</v>
      </c>
      <c r="C28" s="6"/>
      <c r="D28" s="33" t="s">
        <v>121</v>
      </c>
      <c r="E28" s="72" t="str">
        <f>IF(AND(B5='Preset Data'!F19,B3&lt;11),B10,IF(AND(B5='Preset Data'!F19,B3=11),B10-(B10*Agenais!X18/100),IF(AND(B5='Preset Data'!F19,B3=12),B10-(B10*Agenais!X19/100),IF(AND(B5='Preset Data'!F19,B3=13),B10-(B10*Agenais!X20/100),IF(AND(B5='Preset Data'!F19,B3=14),B10-(B10*Agenais!X21/100),IF(AND(B5='Preset Data'!F19,B3=15),B10-(B10*Agenais!X22/100),IF(AND(B5='Preset Data'!F19,B3=16),B10-(B10*Agenais!X23/100),IF(AND(B5='Preset Data'!F19,B3=17),B10-(B10*Agenais!X24/100),IF(AND(B5='Preset Data'!F19,B3=18),B10-(B10*Agenais!X25/100),IF(AND(B5='Preset Data'!F19,B3=19),B10-(B10*Agenais!X26/100),IF(AND(B5='Preset Data'!F19,B3=20),B10-(B10*Agenais!X27/100),IF(AND(B5='Preset Data'!F19,B3=21),B10-(B10*Agenais!X28/100),IF(AND(B5='Preset Data'!F19,B3=22),B10-(B10*Agenais!X29/100),IF(AND(B5='Preset Data'!F19,B3=23),B10-(B10*Agenais!X30/100),IF(AND(B5='Preset Data'!F19,B3=24),B10-(B10*Agenais!X31/100),IF(AND(B5='Preset Data'!F19,B3=25),G24B10-(B10*Agenais!X32/100),IF(AND(B5='Preset Data'!F19,B3&gt;25),B10,IF(AND(B5='Preset Data'!F20,B3&lt;9),B10,IF(AND(B5='Preset Data'!F20,B3=9),B10-(B10*Agenais!Z16/100),IF(AND(B5='Preset Data'!F20,B3=10),B10-(B10*Agenais!Z17/100),IF(AND(B5='Preset Data'!F20,B3=11),B10-(B10*Agenais!Z18/100),IF(AND(B5='Preset Data'!F20,B3=12),B10-(B10*Agenais!Z19/100),IF(AND(B5='Preset Data'!F20,B3=13),B10-(B10*Agenais!Z20/100),IF(AND(B5='Preset Data'!F20,B3=14),B10-(B10*Agenais!Z21/100),IF(AND(B5='Preset Data'!F20,B3&gt;14),0,IF(OR(B5='Preset Data'!F21,B5='Preset Data'!F22,B5='Preset Data'!F23,B5='Preset Data'!F24,B5='Preset Data'!F25,B5='Preset Data'!F26),B10,""))))))))))))))))))))))))))</f>
        <v/>
      </c>
      <c r="F28" s="44"/>
      <c r="G28" s="44"/>
      <c r="H28" s="23"/>
    </row>
    <row r="29" spans="1:8" x14ac:dyDescent="0.25">
      <c r="A29" s="33" t="s">
        <v>122</v>
      </c>
      <c r="B29" s="73">
        <f t="shared" si="1"/>
        <v>20</v>
      </c>
      <c r="C29" s="6"/>
      <c r="D29" s="33" t="s">
        <v>122</v>
      </c>
      <c r="E29" s="72" t="str">
        <f>IF(AND(B5='Preset Data'!F21,B3&lt;9),B11,IF(AND(B5='Preset Data'!F21,B3=9),B11-(B11*Agenais!Z16/100),IF(AND(B5='Preset Data'!F21,B3=10),B11-(B11*Agenais!Z17/100),IF(AND(B5='Preset Data'!F21,B3=11),B11-(B11*Agenais!Z18/100),IF(AND(B5='Preset Data'!F21,B3=12),B11-(B11*Agenais!Z19/100),IF(AND(B5='Preset Data'!F21,B3=13),B11-(B11*Agenais!Z20/100),IF(AND(B5='Preset Data'!F21,B3=14),B11-(B11*Agenais!Z21/100),IF(AND(B5='Preset Data'!F21,B3&gt;14),0,IF(AND(B5='Preset Data'!F22,B3&lt;6),B11,IF(AND(B5='Preset Data'!F22,B3=6),B11-(B11*Agenais!AB13/100),IF(AND(B5='Preset Data'!F22,B3=7),B11-(B11*Agenais!AB14/100),IF(AND(B5='Preset Data'!F22,B3=8),B11-(B11*Agenais!AB15/100),IF(AND(B5='Preset Data'!F22,B3=9),B11-(B11*Agenais!AB16/100),IF(AND(B5='Preset Data'!F22,B3&gt;9),0,IF(OR(B5='Preset Data'!F19,B5='Preset Data'!F20,B5='Preset Data'!F23,B5='Preset Data'!F24,B5='Preset Data'!F25,B5='Preset Data'!F26),B11,"")))))))))))))))</f>
        <v/>
      </c>
      <c r="F29" s="44"/>
      <c r="G29" s="44"/>
      <c r="H29" s="23"/>
    </row>
    <row r="30" spans="1:8" x14ac:dyDescent="0.25">
      <c r="A30" s="33" t="s">
        <v>123</v>
      </c>
      <c r="B30" s="73">
        <f t="shared" si="1"/>
        <v>20</v>
      </c>
      <c r="C30" s="6"/>
      <c r="D30" s="33" t="s">
        <v>123</v>
      </c>
      <c r="E30" s="72" t="str">
        <f>IF(AND(OR(B5='Preset Data'!F23,B5='Preset Data'!F24),B3&lt;6),B12,IF(AND(OR(B5='Preset Data'!F23,B5='Preset Data'!F24),B3=6),B12-(B12*Agenais!AB13/100),IF(AND(OR(B5='Preset Data'!F23,B5='Preset Data'!F24),B3=7),B12-(B12*Agenais!AB14/100),IF(AND(OR(B5='Preset Data'!F23,B5='Preset Data'!F24),B3=8),B12-(B12*Agenais!AB15/100),IF(AND(OR(B5='Preset Data'!F23,B5='Preset Data'!F24),B3=9),B12-(B12*Agenais!AB16/100),IF(AND(OR(B5='Preset Data'!F23,B5='Preset Data'!F24),B3&gt;9),0,IF(OR(B5='Preset Data'!F19,B5='Preset Data'!F20,B5='Preset Data'!F21,B5='Preset Data'!F22,B5='Preset Data'!F25,B5='Preset Data'!F26),B12,"")))))))</f>
        <v/>
      </c>
      <c r="F30" s="44"/>
      <c r="G30" s="44"/>
      <c r="H30" s="23"/>
    </row>
    <row r="31" spans="1:8" x14ac:dyDescent="0.25">
      <c r="A31" s="33" t="s">
        <v>124</v>
      </c>
      <c r="B31" s="73">
        <f t="shared" si="1"/>
        <v>20</v>
      </c>
      <c r="C31" s="6"/>
      <c r="D31" s="33" t="s">
        <v>124</v>
      </c>
      <c r="E31" s="72" t="str">
        <f>IF(AND(OR(B5='Preset Data'!F25,B5='Preset Data'!F26),B3&lt;9),B13,IF(AND(OR(B5='Preset Data'!F25,B5='Preset Data'!F26),B3=9),B13-(B13*Agenais!Z16/100),IF(AND(OR(B5='Preset Data'!F25,B5='Preset Data'!F26),B3=10),B13-(B13*Agenais!Z17/100),IF(AND(OR(B5='Preset Data'!F25,B5='Preset Data'!F26),B3=11),B13-(B13*Agenais!Z18/100),IF(AND(OR(B5='Preset Data'!F25,B5='Preset Data'!F26),B3=12),B13-(B13*Agenais!Z19/100),IF(AND(OR(B5='Preset Data'!F25,B5='Preset Data'!F26),B3=13),B13-(B13*Agenais!Z20/100),IF(AND(OR(B5='Preset Data'!F25,B5='Preset Data'!F26),B3=14),B13-(B13*Agenais!Z21/100),IF(AND(OR(B5='Preset Data'!F25,B5='Preset Data'!F26),B3&gt;14),0,IF(OR(B5='Preset Data'!F19,B5='Preset Data'!F20,B5='Preset Data'!F21,B5='Preset Data'!F22,B5='Preset Data'!F23,B5='Preset Data'!F24),B13,"")))))))))</f>
        <v/>
      </c>
      <c r="F31" s="44"/>
      <c r="G31" s="44"/>
      <c r="H31" s="23"/>
    </row>
    <row r="32" spans="1:8" x14ac:dyDescent="0.25">
      <c r="A32" s="33" t="s">
        <v>106</v>
      </c>
      <c r="B32" s="2">
        <f t="shared" si="1"/>
        <v>120</v>
      </c>
      <c r="C32" s="6"/>
      <c r="D32" s="33" t="s">
        <v>106</v>
      </c>
      <c r="E32" s="19">
        <f>SUM(E28:E31)</f>
        <v>0</v>
      </c>
      <c r="F32" s="44"/>
      <c r="G32" s="44"/>
      <c r="H32" s="23"/>
    </row>
    <row r="33" spans="1:9" x14ac:dyDescent="0.25">
      <c r="A33" s="2" t="s">
        <v>21</v>
      </c>
      <c r="B33" s="2">
        <f t="shared" si="1"/>
        <v>15.4</v>
      </c>
      <c r="C33" s="6"/>
      <c r="D33" s="33" t="s">
        <v>125</v>
      </c>
      <c r="E33" s="72" t="str">
        <f>IF(AND(B5='Preset Data'!F20,B6=30,B3&lt;6),B15,IF(AND(B5='Preset Data'!F20,B6=30,B3=6),B15-(B15*Agenais!AJ12/100),IF(AND(B5='Preset Data'!F20,B6=30,B3=7),B15-(B15*Agenais!AJ13/100),IF(AND(B5='Preset Data'!F20,B6=30,B3=8),B15-(B15*Agenais!AJ14/100),IF(AND(B5='Preset Data'!F20,B6=30,B3=9),B15-(B15*Agenais!AJ15/100),IF(AND(B5='Preset Data'!F20,B6=30,B3=10),B15-(B15*Agenais!AJ16/100),IF(AND(B5='Preset Data'!F20,B6=30,B3=11),B15-(B15*Agenais!AJ17/100),IF(AND(B5='Preset Data'!F20,B6=30,B3=12),B15-(B15*Agenais!AJ18/100),IF(AND(B5='Preset Data'!F20,B6=30,B3=13),B15-(B15*Agenais!AJ19/100),IF(AND(B5='Preset Data'!F20,B6=30,B3=14),B15-(B15*Agenais!AJ20/100),IF(AND(B5='Preset Data'!F20,B6=30,B3=15),B15-(B15*Agenais!AJ21/100),IF(AND(B5='Preset Data'!F20,B6=30,B3=16),B15-(B15*Agenais!AJ22/100),IF(AND(B5='Preset Data'!F20,B6=30,B3=17),B15-(B15*Agenais!AJ23/100),IF(AND(B5='Preset Data'!F20,B6=30,B3=18),B15-(B15*Agenais!AJ24/100),IF(AND(B5='Preset Data'!F20,B6=30,B3=19),B15-(B15*Agenais!AJ25/100),IF(AND(B5='Preset Data'!F20,B6=30,B3&gt;19),0,IF(AND(B5='Preset Data'!F20,B6=15,B3&lt;4),B15,IF(AND(B5='Preset Data'!F20,B6=15,B3=4),B15-(B15*Agenais!AK10/100),IF(AND(B5='Preset Data'!F20,B6=15,B3=5),B15-(B15*Agenais!AK11/100),IF(AND(B5='Preset Data'!F20,B6=15,B3=6),B15-(B15*Agenais!AK12/100),IF(AND(B5='Preset Data'!F20,B6=15,B3=7),B15-(B15*Agenais!AK13/100),IF(AND(B5='Preset Data'!F20,B6=15,B3=8),B15-(B15*Agenais!AK14/100),IF(AND(B5='Preset Data'!F20,B6=15,B3=9),B15-(B15*Agenais!AK15/100),IF(AND(B5='Preset Data'!F20,B6=15,B3=10),B15-(B15*Agenais!AK16/100),IF(AND(B5='Preset Data'!F20,B6=15,B3=11),B15-(B15*Agenais!AK17/100),IF(AND(B5='Preset Data'!F20,B6=15,B3=12),B15-(B15*Agenais!AK18/100),IF(AND(B5='Preset Data'!F20,B6=15,B3=13),B15-(B15*Agenais!AK19/100),IF(AND(B5='Preset Data'!F20,B6=15,B3=14),B15-(B15*Agenais!AK20/100),IF(AND(B5='Preset Data'!F20,B6=15,B3&gt;14),0,IF(AND(B5='Preset Data'!F20,B6=0,B3&lt;2),B15,IF(AND(B5='Preset Data'!F20,B6=0,B3=2),B15-(B15*Agenais!AL8/100),IF(AND(B5='Preset Data'!F20,B6=0,B3=3),B15-(B15*Agenais!AL9/100),IF(AND(B5='Preset Data'!F20,B6=0,B3=4),B15-(B15*Agenais!AL10/100),IF(AND(B5='Preset Data'!F20,B6=0,B3=5),B15-(B15*Agenais!AL11/100),IF(AND(B5='Preset Data'!F20,B6=0,B3=6),B15-(B15*Agenais!AL12/100),IF(AND(B5='Preset Data'!F20,B6=0,B3=7),B15-(B15*Agenais!AL13/100),IF(AND(B5='Preset Data'!F20,B6=0,B3&gt;7),0,IF(OR(B5='Preset Data'!F19,B5='Preset Data'!F21,B5='Preset Data'!F22,B5='Preset Data'!F23,B5='Preset Data'!F24,B5='Preset Data'!F25,B5='Preset Data'!F26),B15,""))))))))))))))))))))))))))))))))))))))</f>
        <v/>
      </c>
      <c r="F33" s="44"/>
      <c r="G33" s="44"/>
      <c r="H33" s="23"/>
    </row>
    <row r="34" spans="1:9" x14ac:dyDescent="0.25">
      <c r="A34" s="2" t="s">
        <v>28</v>
      </c>
      <c r="B34" s="2">
        <f>B32*B33</f>
        <v>1848</v>
      </c>
      <c r="C34" s="6"/>
      <c r="D34" s="33" t="s">
        <v>126</v>
      </c>
      <c r="E34" s="72" t="str">
        <f>IF(AND(OR(B5='Preset Data'!F21,B5='Preset Data'!F22),B6=30,B3&lt;6),B15,IF(AND(OR(B5='Preset Data'!F21,B5='Preset Data'!F22),B6=30,B3=6),B15-(B15*Agenais!AJ12/100),IF(AND(OR(B5='Preset Data'!F21,B5='Preset Data'!F22),B6=30,B3=7),B15-(B15*Agenais!AJ13/100),IF(AND(OR(B5='Preset Data'!F21,B5='Preset Data'!F22),B6=30,B3=8),B15-(B15*Agenais!AJ14/100),IF(AND(OR(B5='Preset Data'!F21,B5='Preset Data'!F22),B6=30,B3=9),B15-(B15*Agenais!AJ15/100),IF(AND(OR(B5='Preset Data'!F21,B5='Preset Data'!F22),B6=30,B3=10),B15-(B15*Agenais!AJ16/100),IF(AND(OR(B5='Preset Data'!F21,B5='Preset Data'!F22),B6=30,B3=11),B15-(B15*Agenais!AJ17/100),IF(AND(OR(B5='Preset Data'!F21,B5='Preset Data'!F22),B6=30,B3=12),B15-(B15*Agenais!AJ18/100),IF(AND(OR(B5='Preset Data'!F21,B5='Preset Data'!F22),B6=30,B3=13),B15-(B15*Agenais!AJ19/100),IF(AND(OR(B5='Preset Data'!F21,B5='Preset Data'!F22),B6=30,B3=14),B15-(B15*Agenais!AJ20/100),IF(AND(OR(B5='Preset Data'!F21,B5='Preset Data'!F22),B6=30,B3=15),B15-(B15*Agenais!AJ21/100),IF(AND(OR(B5='Preset Data'!F21,B5='Preset Data'!F22),B6=30,B3=16),B15-(B15*Agenais!AJ22/100),IF(AND(OR(B5='Preset Data'!F21,B5='Preset Data'!F22),B6=30,B3=17),B15-(B15*Agenais!AJ23/100),IF(AND(OR(B5='Preset Data'!F21,B5='Preset Data'!F22),B6=30,B3=18),B15-(B15*Agenais!AJ24/100),IF(AND(OR(B5='Preset Data'!F21,B5='Preset Data'!F22),B6=30,B3=19),B15-(B15*Agenais!AJ25/100),IF(AND(OR(B5='Preset Data'!F21,B5='Preset Data'!F22),B6=30,B3&gt;19),0,IF(AND(OR(B5='Preset Data'!F21,B5='Preset Data'!F22),B6=15,B3&lt;4),B15,IF(AND(OR(B5='Preset Data'!F21,B5='Preset Data'!F22),B6=15,B3=4),B15-(B15*Agenais!AK10/100),IF(AND(OR(B5='Preset Data'!F21,B5='Preset Data'!F22),B6=15,B3=5),B15-(B15*Agenais!AK11/100),IF(AND(OR(B5='Preset Data'!F21,B5='Preset Data'!F22),B6=15,B3=6),B15-(B15*Agenais!AK12/100),IF(AND(OR(B5='Preset Data'!F21,B5='Preset Data'!F22),B6=15,B3=7),B15-(B15*Agenais!AK13/100),IF(AND(OR(B5='Preset Data'!F21,B5='Preset Data'!F22),B6=15,B3=8),B15-(B15*Agenais!AK14/100),IF(AND(OR(B5='Preset Data'!F21,B5='Preset Data'!F22),B6=15,B3=9),B15-(B15*Agenais!AK15/100),IF(AND(OR(B5='Preset Data'!F21,B5='Preset Data'!F22),B6=15,B3=10),B15-(B15*Agenais!AK16/100),IF(AND(OR(B5='Preset Data'!F21,B5='Preset Data'!F22),B6=15,B3=11),B15-(B15*Agenais!AK17/100),IF(AND(OR(B5='Preset Data'!F21,B5='Preset Data'!F22),B6=15,B3=12),B15-(B15*Agenais!AK18/100),IF(AND(OR(B5='Preset Data'!F21,B5='Preset Data'!F22),B6=15,B3=13),B15-(B15*Agenais!AK19/100),IF(AND(OR(B5='Preset Data'!F21,B5='Preset Data'!F22),B6=15,B3=14),B15-(B15*Agenais!AK20/100),IF(AND(OR(B5='Preset Data'!F21,B5='Preset Data'!F22),B6=15,B3&gt;14),0,IF(AND(OR(B5='Preset Data'!F21,B5='Preset Data'!F22),B6=0,B3&lt;2),B15,IF(AND(OR(B5='Preset Data'!F21,B5='Preset Data'!F22),B6=0,B3=2),B15-(B15*Agenais!AL8/100),IF(AND(OR(B5='Preset Data'!F21,B5='Preset Data'!F22),B6=0,B3=3),B15-(B15*Agenais!AL9/100),IF(AND(OR(B5='Preset Data'!F21,B5='Preset Data'!F22),B6=0,B3=4),B15-(B15*Agenais!AL10/100),IF(AND(OR(B5='Preset Data'!F21,B5='Preset Data'!F22),B6=0,B3=5),B15-(B15*Agenais!AL11/100),IF(AND(OR(B5='Preset Data'!F21,B5='Preset Data'!F22),B6=0,B3=6),B15-(B15*Agenais!AL12/100),IF(AND(OR(B5='Preset Data'!F21,B5='Preset Data'!F22),B6=0,B3=7),B15-(B15*Agenais!AL13/100),IF(AND(OR(B5='Preset Data'!F21,B5='Preset Data'!F22),B6=0,B3&gt;7),0,IF(OR(B5='Preset Data'!F19,B5='Preset Data'!F20,B5='Preset Data'!F23,B5='Preset Data'!F24,B5='Preset Data'!F25,B5='Preset Data'!F26),B15,""))))))))))))))))))))))))))))))))))))))</f>
        <v/>
      </c>
      <c r="F34" s="44"/>
      <c r="G34" s="44"/>
      <c r="H34" s="23"/>
    </row>
    <row r="35" spans="1:9" x14ac:dyDescent="0.25">
      <c r="A35" s="2" t="s">
        <v>29</v>
      </c>
      <c r="B35" s="2">
        <f>B34+B19</f>
        <v>1848</v>
      </c>
      <c r="C35" s="6"/>
      <c r="D35" s="33" t="s">
        <v>127</v>
      </c>
      <c r="E35" s="72" t="str">
        <f>IF(AND(OR(B5='Preset Data'!F23,B5='Preset Data'!F24),B6=30,B3&lt;6),B15,IF(AND(OR(B5='Preset Data'!F23,B5='Preset Data'!F24),B6=30,B3=6),B15-(B15*Agenais!AJ12/100),IF(AND(OR(B5='Preset Data'!F23,B5='Preset Data'!F24),B6=30,B3=7),B15-(B15*Agenais!AJ13/100),IF(AND(OR(B5='Preset Data'!F23,B5='Preset Data'!F24),B6=30,B3=8),B15-(B15*Agenais!AJ14/100),IF(AND(OR(B5='Preset Data'!F23,B5='Preset Data'!F24),B6=30,B3=9),B15-(B15*Agenais!AJ15/100),IF(AND(OR(B5='Preset Data'!F23,B5='Preset Data'!F24),B6=30,B3=10),B15-(B15*Agenais!AJ16/100),IF(AND(OR(B5='Preset Data'!F23,B5='Preset Data'!F24),B6=30,B3=11),B15-(B15*Agenais!AJ17/100),IF(AND(OR(B5='Preset Data'!F23,B5='Preset Data'!F24),B6=30,B3=12),B15-(B15*Agenais!AJ18/100),IF(AND(OR(B5='Preset Data'!F23,B5='Preset Data'!F24),B6=30,B3=13),B15-(B15*Agenais!AJ19/100),IF(AND(OR(B5='Preset Data'!F23,B5='Preset Data'!F24),B6=30,B3=14),B15-(B15*Agenais!AJ20/100),IF(AND(OR(B5='Preset Data'!F23,B5='Preset Data'!F24),B6=30,B3=15),B15-(B15*Agenais!AJ21/100),IF(AND(OR(B5='Preset Data'!F23,B5='Preset Data'!F24),B6=30,B3=16),B15-(B15*Agenais!AJ22/100),IF(AND(OR(B5='Preset Data'!F23,B5='Preset Data'!F24),B6=30,B3=17),B15-(B15*Agenais!AJ23/100),IF(AND(OR(B5='Preset Data'!F23,B5='Preset Data'!F24),B6=30,B3=18),B15-(B15*Agenais!AJ24/100),IF(AND(OR(B5='Preset Data'!F23,B5='Preset Data'!F24),B6=30,B3=19),B15-(B15*Agenais!AJ25/100),IF(AND(OR(B5='Preset Data'!F23,B5='Preset Data'!F24),B6=30,B3&gt;19),0,IF(AND(OR(B5='Preset Data'!F23,B5='Preset Data'!F24),B6=15,B3&lt;4),B15,IF(AND(OR(B5='Preset Data'!F23,B5='Preset Data'!F24),B6=15,B3=4),B15-(B15*Agenais!AK10/100),IF(AND(OR(B5='Preset Data'!F23,B5='Preset Data'!F24),B6=15,B3=5),B15-(B15*Agenais!AK11/100),IF(AND(OR(B5='Preset Data'!F23,B5='Preset Data'!F24),B6=15,B3=6),B15-(B15*Agenais!AK12/100),IF(AND(OR(B5='Preset Data'!F23,B5='Preset Data'!F24),B6=15,B3=7),B15-(B15*Agenais!AK13/100),IF(AND(OR(B5='Preset Data'!F23,B5='Preset Data'!F24),B6=15,B3=8),B15-(B15*Agenais!AK14/100),IF(AND(OR(B5='Preset Data'!F23,B5='Preset Data'!F24),B6=15,B3=9),B15-(B15*Agenais!AK15/100),IF(AND(OR(B5='Preset Data'!F23,B5='Preset Data'!F24),B6=15,B3=10),B15-(B15*Agenais!AK16/100),IF(AND(OR(B5='Preset Data'!F23,B5='Preset Data'!F24),B6=15,B3=11),B15-(B15*Agenais!AK17/100),IF(AND(OR(B5='Preset Data'!F23,B5='Preset Data'!F24),B6=15,B3=12),B15-(B15*Agenais!AK18/100),IF(AND(OR(B5='Preset Data'!F23,B5='Preset Data'!F24),B6=15,B3=13),B15-(B15*Agenais!AK19/100),IF(AND(OR(B5='Preset Data'!F23,B5='Preset Data'!F24),B6=15,B3=14),B15-(B15*Agenais!AK20/100),IF(AND(OR(B5='Preset Data'!F23,B5='Preset Data'!F24),B6=15,B3&gt;14),0,IF(AND(OR(B5='Preset Data'!F23,B5='Preset Data'!F24),B6=0,B3&lt;2),B15,IF(AND(OR(B5='Preset Data'!F23,B5='Preset Data'!F24),B6=0,B3=2),B15-(B15*Agenais!AL8/100),IF(AND(OR(B5='Preset Data'!F23,B5='Preset Data'!F24),B6=0,B3=3),B15-(B15*Agenais!AL9/100),IF(AND(OR(B5='Preset Data'!F23,B5='Preset Data'!F24),B6=0,B3=4),B15-(B15*Agenais!AL10/100),IF(AND(OR(B5='Preset Data'!F23,B5='Preset Data'!F24),B6=0,B3=5),B15-(B15*Agenais!AL11/100),IF(AND(OR(B5='Preset Data'!F23,B5='Preset Data'!F24),B6=0,B3=6),B15-(B15*Agenais!AL12/100),IF(AND(OR(B5='Preset Data'!F23,B5='Preset Data'!F24),B6=0,B3=7),B15-(B15*Agenais!AL13/100),IF(AND(OR(B5='Preset Data'!F23,B5='Preset Data'!F24),B6=0,B3&gt;7),0,IF(OR(B5='Preset Data'!F19,B5='Preset Data'!F20,B5='Preset Data'!F21,B5='Preset Data'!F22,B5='Preset Data'!F25,B5='Preset Data'!F26),B15,""))))))))))))))))))))))))))))))))))))))</f>
        <v/>
      </c>
      <c r="F35" s="44"/>
      <c r="G35" s="44"/>
      <c r="H35" s="23"/>
    </row>
    <row r="36" spans="1:9" x14ac:dyDescent="0.25">
      <c r="A36" s="89" t="s">
        <v>24</v>
      </c>
      <c r="B36" s="89"/>
      <c r="C36" s="6"/>
      <c r="D36" s="33" t="s">
        <v>128</v>
      </c>
      <c r="E36" s="72" t="str">
        <f>IF(AND(OR(B5='Preset Data'!F25,B5='Preset Data'!F26),B6=30,B3&lt;6),B15,IF(AND(OR(B5='Preset Data'!F25,B5='Preset Data'!F26),B6=30,B3=6),B15-(B15*Agenais!AJ12/100),IF(AND(OR(B5='Preset Data'!F25,B5='Preset Data'!F26),B6=30,B3=7),B15-(B15*Agenais!AJ13/100),IF(AND(OR(B5='Preset Data'!F25,B5='Preset Data'!F26),B6=30,B3=8),B15-(B15*Agenais!AJ14/100),IF(AND(OR(B5='Preset Data'!F25,B5='Preset Data'!F26),B6=30,B3=9),B15-(B15*Agenais!AJ15/100),IF(AND(OR(B5='Preset Data'!F25,B5='Preset Data'!F26),B6=30,B3=10),B15-(B15*Agenais!AJ16/100),IF(AND(OR(B5='Preset Data'!F25,B5='Preset Data'!F26),B6=30,B3=11),B15-(B15*Agenais!AJ17/100),IF(AND(OR(B5='Preset Data'!F25,B5='Preset Data'!F26),B6=30,B3=12),B15-(B15*Agenais!AJ18/100),IF(AND(OR(B5='Preset Data'!F25,B5='Preset Data'!F26),B6=30,B3=13),B15-(B15*Agenais!AJ19/100),IF(AND(OR(B5='Preset Data'!F25,B5='Preset Data'!F26),B6=30,B3=14),B15-(B15*Agenais!AJ20/100),IF(AND(OR(B5='Preset Data'!F25,B5='Preset Data'!F26),B6=30,B3=15),B15-(B15*Agenais!AJ21/100),IF(AND(OR(B5='Preset Data'!F25,B5='Preset Data'!F26),B6=30,B3=16),B15-(B15*Agenais!AJ22/100),IF(AND(OR(B5='Preset Data'!F25,B5='Preset Data'!F26),B6=30,B3=17),B15-(B15*Agenais!AJ23/100),IF(AND(OR(B5='Preset Data'!F25,B5='Preset Data'!F26),B6=30,B3=18),B15-(B15*Agenais!AJ24/100),IF(AND(OR(B5='Preset Data'!F25,B5='Preset Data'!F26),B6=30,B3=19),B15-(B15*Agenais!AJ25/100),IF(AND(OR(B5='Preset Data'!F25,B5='Preset Data'!F26),B6=30,B3&gt;19),0,IF(AND(OR(B5='Preset Data'!F25,B5='Preset Data'!F26),B6=15,B3&lt;4),B15,IF(AND(OR(B5='Preset Data'!F25,B5='Preset Data'!F26),B6=15,B3=4),B15-(B15*Agenais!AK10/100),IF(AND(OR(B5='Preset Data'!F25,B5='Preset Data'!F26),B6=15,B3=5),B15-(B15*Agenais!AK11/100),IF(AND(OR(B5='Preset Data'!F25,B5='Preset Data'!F26),B6=15,B3=6),B15-(B15*Agenais!AK12/100),IF(AND(OR(B5='Preset Data'!F25,B5='Preset Data'!F26),B6=15,B3=7),B15-(B15*Agenais!AK13/100),IF(AND(OR(B5='Preset Data'!F25,B5='Preset Data'!F26),B6=15,B3=8),B15-(B15*Agenais!AK14/100),IF(AND(OR(B5='Preset Data'!F25,B5='Preset Data'!F26),B6=15,B3=9),B15-(B15*Agenais!AK15/100),IF(AND(OR(B5='Preset Data'!F25,B5='Preset Data'!F26),B6=15,B3=10),B15-(B15*Agenais!AK16/100),IF(AND(OR(B5='Preset Data'!F25,B5='Preset Data'!F26),B6=15,B3=11),B15-(B15*Agenais!AK17/100),IF(AND(OR(B5='Preset Data'!F25,B5='Preset Data'!F26),B6=15,B3=12),B15-(B15*Agenais!AK18/100),IF(AND(OR(B5='Preset Data'!F25,B5='Preset Data'!F26),B6=15,B3=13),B15-(B15*Agenais!AK19/100),IF(AND(OR(B5='Preset Data'!F25,B5='Preset Data'!F26),B6=15,B3=14),B15-(B15*Agenais!AK20/100),IF(AND(OR(B5='Preset Data'!F25,B5='Preset Data'!F26),B6=15,B3&gt;14),0,IF(AND(OR(B5='Preset Data'!F25,B5='Preset Data'!F26),B6=0,B3&lt;2),B15,IF(AND(OR(B5='Preset Data'!F25,B5='Preset Data'!F26),B6=0,B3=2),B15-(B15*Agenais!AL8/100),IF(AND(OR(B5='Preset Data'!F25,B5='Preset Data'!F26),B6=0,B3=3),B15-(B15*Agenais!AL9/100),IF(AND(OR(B5='Preset Data'!F25,B5='Preset Data'!F26),B6=0,B3=4),B15-(B15*Agenais!AL10/100),IF(AND(OR(B5='Preset Data'!F25,B5='Preset Data'!F26),B6=0,B3=5),B15-(B15*Agenais!AL11/100),IF(AND(OR(B5='Preset Data'!F25,B5='Preset Data'!F26),B6=0,B3=6),B15-(B15*Agenais!AL12/100),IF(AND(OR(B5='Preset Data'!F25,B5='Preset Data'!F26),B6=0,B3=7),B15-(B15*Agenais!AL13/100),IF(AND(OR(B5='Preset Data'!F25,B5='Preset Data'!F26),B6=0,B3&gt;7),0,IF(OR(B5='Preset Data'!F19,B5='Preset Data'!F20,B5='Preset Data'!F21,B5='Preset Data'!F22,B5='Preset Data'!F23,B5='Preset Data'!F24),B15,""))))))))))))))))))))))))))))))))))))))</f>
        <v/>
      </c>
      <c r="F36" s="44"/>
      <c r="G36" s="44"/>
      <c r="H36" s="23"/>
    </row>
    <row r="37" spans="1:9" x14ac:dyDescent="0.25">
      <c r="A37" s="2" t="s">
        <v>25</v>
      </c>
      <c r="B37" s="2">
        <f>G12</f>
        <v>927</v>
      </c>
      <c r="C37" s="6"/>
      <c r="D37" s="2" t="s">
        <v>107</v>
      </c>
      <c r="E37" s="19">
        <f>B15</f>
        <v>15.4</v>
      </c>
      <c r="F37" s="44"/>
      <c r="G37" s="44"/>
      <c r="H37" s="23"/>
    </row>
    <row r="38" spans="1:9" x14ac:dyDescent="0.25">
      <c r="A38" s="2" t="s">
        <v>26</v>
      </c>
      <c r="B38" s="2">
        <f>0.05*B34</f>
        <v>92.4</v>
      </c>
      <c r="C38" s="6"/>
      <c r="D38" s="2" t="s">
        <v>28</v>
      </c>
      <c r="E38" s="19" t="str">
        <f>IFERROR(SUM(E28*E33,E29*E34,E30*E35,E31*E36),"")</f>
        <v/>
      </c>
      <c r="F38" s="44"/>
      <c r="G38" s="44"/>
      <c r="H38" s="23"/>
    </row>
    <row r="39" spans="1:9" x14ac:dyDescent="0.25">
      <c r="A39" s="2" t="s">
        <v>30</v>
      </c>
      <c r="B39" s="2">
        <f>B37+B38</f>
        <v>1019.4</v>
      </c>
      <c r="C39" s="6"/>
      <c r="D39" s="2" t="s">
        <v>29</v>
      </c>
      <c r="E39" s="19" t="str">
        <f>IFERROR(E38+B19,"")</f>
        <v/>
      </c>
      <c r="F39" s="44"/>
      <c r="G39" s="44"/>
      <c r="H39" s="23"/>
    </row>
    <row r="40" spans="1:9" x14ac:dyDescent="0.25">
      <c r="A40" s="89" t="s">
        <v>31</v>
      </c>
      <c r="B40" s="89"/>
      <c r="C40" s="9"/>
      <c r="D40" s="79" t="s">
        <v>24</v>
      </c>
      <c r="E40" s="81"/>
      <c r="F40" s="44"/>
      <c r="G40" s="44"/>
      <c r="H40" s="23"/>
    </row>
    <row r="41" spans="1:9" x14ac:dyDescent="0.25">
      <c r="A41" s="2" t="s">
        <v>32</v>
      </c>
      <c r="B41" s="19">
        <f>B35-B39</f>
        <v>828.6</v>
      </c>
      <c r="C41" s="6"/>
      <c r="D41" s="2" t="s">
        <v>25</v>
      </c>
      <c r="E41" s="19" t="str">
        <f>IF(AND(B5='Preset Data'!F19,B3&lt;26),B37+E18,IF(AND(B5='Preset Data'!F19,B3&gt;25),B37+E18+E19,IF(AND(B5='Preset Data'!F20,E28&lt;&gt;0,E33&lt;&gt;0),B37,IF(AND(B5='Preset Data'!F20,OR(E28=0,E33=0),B6=0),B37-F6+E18,IF(AND(B5='Preset Data'!F20,OR(E28=0,E33=0),OR(B6=30,B6=15)),B37-F6+E18+E19,IF(AND(OR(B5='Preset Data'!F21,B5='Preset Data'!F22),E29&lt;&gt;0,E34&lt;&gt;0),B37,IF(AND(OR(B5='Preset Data'!F21,B5='Preset Data'!F22),OR(E29=0,E34=0),B6=0),B37-F8+E18,IF(AND(OR(B5='Preset Data'!F21,B5='Preset Data'!F22),OR(E29=0,E34=0),OR(B6=30,B6=15)),B37-F8+E18+E19,IF(AND(OR(B5='Preset Data'!F23,B5='Preset Data'!F24),E30&lt;&gt;0,E35&lt;&gt;0),B37,IF(AND(OR(B5='Preset Data'!F23,B5='Preset Data'!F24),OR(E30=0,E35=0),B6=0),B37-F10+E18,IF(AND(OR(B5='Preset Data'!F23,B5='Preset Data'!F24),OR(E30=0,E35=0),OR(B6=30,B6=15)),B37-F10+E18+E19,IF(AND(OR(B5='Preset Data'!F25,B5='Preset Data'!F26),E31&lt;&gt;0,E36&lt;&gt;0),B37,IF(AND(OR(B5='Preset Data'!F25,B5='Preset Data'!F26),OR(E31=0,E36=0),B6=0),B37-F12+E18,IF(AND(OR(B5='Preset Data'!F25,B5='Preset Data'!F26),OR(E31=0,E36=0),OR(B6=30,B6=15)),B37-F12+E18+E19,""))))))))))))))</f>
        <v/>
      </c>
      <c r="F41" s="44"/>
      <c r="G41" s="44"/>
      <c r="H41" s="23"/>
    </row>
    <row r="42" spans="1:9" x14ac:dyDescent="0.25">
      <c r="A42" s="8"/>
      <c r="B42" s="6"/>
      <c r="C42" s="9"/>
      <c r="D42" s="2" t="s">
        <v>26</v>
      </c>
      <c r="E42" s="19">
        <f>B38</f>
        <v>92.4</v>
      </c>
      <c r="F42" s="44"/>
      <c r="G42" s="44"/>
      <c r="H42" s="23"/>
    </row>
    <row r="43" spans="1:9" x14ac:dyDescent="0.25">
      <c r="A43" s="8"/>
      <c r="B43" s="6"/>
      <c r="C43" s="6"/>
      <c r="D43" s="2" t="s">
        <v>30</v>
      </c>
      <c r="E43" s="19" t="str">
        <f>IFERROR(E41+E42,"")</f>
        <v/>
      </c>
      <c r="F43" s="44"/>
      <c r="G43" s="44"/>
      <c r="H43" s="23"/>
    </row>
    <row r="44" spans="1:9" x14ac:dyDescent="0.25">
      <c r="A44" s="8"/>
      <c r="B44" s="6"/>
      <c r="C44" s="6"/>
      <c r="D44" s="79" t="s">
        <v>31</v>
      </c>
      <c r="E44" s="81"/>
      <c r="F44" s="44"/>
      <c r="G44" s="44"/>
      <c r="H44" s="23"/>
    </row>
    <row r="45" spans="1:9" x14ac:dyDescent="0.25">
      <c r="A45" s="8"/>
      <c r="B45" s="6"/>
      <c r="C45" s="6"/>
      <c r="D45" s="2" t="s">
        <v>32</v>
      </c>
      <c r="E45" s="19" t="str">
        <f>IFERROR(E39-E43,"")</f>
        <v/>
      </c>
      <c r="F45" s="34"/>
      <c r="G45" s="44"/>
      <c r="H45" s="23"/>
      <c r="I45" s="12"/>
    </row>
    <row r="46" spans="1:9" x14ac:dyDescent="0.25">
      <c r="A46" s="8"/>
      <c r="B46" s="6"/>
      <c r="C46" s="6"/>
      <c r="D46" s="99" t="s">
        <v>33</v>
      </c>
      <c r="E46" s="100"/>
      <c r="F46" s="44"/>
      <c r="G46" s="44"/>
      <c r="H46" s="23"/>
      <c r="I46" s="12"/>
    </row>
    <row r="47" spans="1:9" x14ac:dyDescent="0.25">
      <c r="A47" s="8"/>
      <c r="B47" s="6"/>
      <c r="C47" s="71"/>
      <c r="D47" s="15" t="s">
        <v>34</v>
      </c>
      <c r="E47" s="18" t="str">
        <f>IFERROR(B41-E45,"")</f>
        <v/>
      </c>
      <c r="F47" s="44"/>
      <c r="G47" s="44"/>
      <c r="H47" s="23"/>
      <c r="I47" s="12"/>
    </row>
    <row r="48" spans="1:9" x14ac:dyDescent="0.25">
      <c r="A48" s="10"/>
      <c r="B48" s="7"/>
      <c r="C48" s="7"/>
      <c r="D48" s="64" t="s">
        <v>37</v>
      </c>
      <c r="E48" s="18" t="str">
        <f>IFERROR(E47/B41*100,"")</f>
        <v/>
      </c>
      <c r="F48" s="44"/>
      <c r="G48" s="44"/>
      <c r="H48" s="23"/>
      <c r="I48" s="12"/>
    </row>
    <row r="49" spans="1:9" x14ac:dyDescent="0.25">
      <c r="A49" s="23"/>
      <c r="B49" s="23"/>
      <c r="C49" s="6"/>
      <c r="D49" s="23"/>
      <c r="E49" s="23"/>
      <c r="F49" s="23"/>
      <c r="G49" s="23"/>
      <c r="H49" s="23"/>
      <c r="I49" s="12"/>
    </row>
    <row r="50" spans="1:9" x14ac:dyDescent="0.25">
      <c r="C50" s="3"/>
      <c r="F50" s="12"/>
      <c r="G50" s="12"/>
      <c r="H50" s="12"/>
      <c r="I50" s="12"/>
    </row>
    <row r="51" spans="1:9" x14ac:dyDescent="0.25">
      <c r="C51" s="3"/>
      <c r="F51" s="12"/>
      <c r="G51" s="12"/>
      <c r="H51" s="12"/>
      <c r="I51" s="12"/>
    </row>
    <row r="52" spans="1:9" x14ac:dyDescent="0.25">
      <c r="C52" s="3"/>
      <c r="F52" s="12"/>
      <c r="G52" s="12"/>
      <c r="H52" s="12"/>
      <c r="I52" s="12"/>
    </row>
    <row r="53" spans="1:9" x14ac:dyDescent="0.25">
      <c r="C53" s="3"/>
      <c r="F53" s="12"/>
      <c r="G53" s="12"/>
      <c r="H53" s="12"/>
      <c r="I53" s="12"/>
    </row>
    <row r="54" spans="1:9" x14ac:dyDescent="0.25">
      <c r="C54" s="3"/>
      <c r="F54" s="12"/>
      <c r="G54" s="12"/>
      <c r="H54" s="12"/>
      <c r="I54" s="12"/>
    </row>
    <row r="55" spans="1:9" x14ac:dyDescent="0.25">
      <c r="C55" s="3"/>
      <c r="F55" s="12"/>
      <c r="G55" s="12"/>
      <c r="H55" s="12"/>
      <c r="I55" s="12"/>
    </row>
    <row r="56" spans="1:9" x14ac:dyDescent="0.25">
      <c r="A56" s="3"/>
      <c r="B56" s="3"/>
      <c r="C56" s="3"/>
      <c r="F56" s="12"/>
      <c r="G56" s="12"/>
      <c r="H56" s="12"/>
      <c r="I56" s="12"/>
    </row>
    <row r="57" spans="1:9" x14ac:dyDescent="0.25">
      <c r="A57" s="3"/>
      <c r="B57" s="3"/>
      <c r="C57" s="3"/>
      <c r="F57" s="55"/>
      <c r="G57" s="12"/>
      <c r="H57" s="12"/>
      <c r="I57" s="12"/>
    </row>
    <row r="58" spans="1:9" x14ac:dyDescent="0.25">
      <c r="A58" s="3"/>
      <c r="B58" s="3"/>
      <c r="C58" s="3"/>
      <c r="F58" s="12"/>
      <c r="G58" s="12"/>
      <c r="H58" s="12"/>
      <c r="I58" s="12"/>
    </row>
    <row r="59" spans="1:9" x14ac:dyDescent="0.25">
      <c r="A59" s="27"/>
      <c r="B59" s="27"/>
      <c r="C59" s="3"/>
      <c r="F59" s="12"/>
      <c r="G59" s="12"/>
      <c r="H59" s="12"/>
      <c r="I59" s="12"/>
    </row>
    <row r="60" spans="1:9" x14ac:dyDescent="0.25">
      <c r="A60" s="3"/>
      <c r="B60" s="3"/>
      <c r="C60" s="3"/>
      <c r="F60" s="12"/>
      <c r="G60" s="12"/>
      <c r="H60" s="12"/>
      <c r="I60" s="12"/>
    </row>
    <row r="61" spans="1:9" x14ac:dyDescent="0.25">
      <c r="A61" s="3"/>
      <c r="B61" s="3"/>
      <c r="C61" s="3"/>
      <c r="F61" s="12"/>
      <c r="G61" s="12"/>
      <c r="H61" s="12"/>
      <c r="I61" s="12"/>
    </row>
    <row r="62" spans="1:9" x14ac:dyDescent="0.25">
      <c r="A62" s="3"/>
      <c r="B62" s="3"/>
      <c r="C62" s="3"/>
      <c r="F62" s="12"/>
      <c r="G62" s="12"/>
      <c r="H62" s="12"/>
      <c r="I62" s="12"/>
    </row>
    <row r="63" spans="1:9" x14ac:dyDescent="0.25">
      <c r="A63" s="3"/>
      <c r="B63" s="3"/>
      <c r="C63" s="3"/>
      <c r="F63" s="12"/>
      <c r="G63" s="12"/>
      <c r="H63" s="12"/>
      <c r="I63" s="12"/>
    </row>
    <row r="64" spans="1:9" x14ac:dyDescent="0.25">
      <c r="A64" s="3"/>
      <c r="B64" s="3"/>
      <c r="C64" s="3"/>
      <c r="F64" s="12"/>
      <c r="G64" s="12"/>
      <c r="H64" s="12"/>
      <c r="I64" s="12"/>
    </row>
    <row r="65" spans="1:9" x14ac:dyDescent="0.25">
      <c r="A65" s="3"/>
      <c r="B65" s="3"/>
      <c r="C65" s="3"/>
      <c r="D65" s="53"/>
      <c r="E65" s="54"/>
      <c r="F65" s="12"/>
      <c r="G65" s="12"/>
      <c r="H65" s="12"/>
      <c r="I65" s="12"/>
    </row>
    <row r="66" spans="1:9" x14ac:dyDescent="0.25">
      <c r="A66" s="3"/>
      <c r="B66" s="3"/>
      <c r="C66" s="52"/>
      <c r="D66" s="12"/>
      <c r="E66" s="12"/>
      <c r="F66" s="12"/>
      <c r="G66" s="12"/>
      <c r="H66" s="12"/>
      <c r="I66" s="12"/>
    </row>
    <row r="67" spans="1:9" x14ac:dyDescent="0.25">
      <c r="A67" s="12"/>
      <c r="B67" s="12"/>
      <c r="C67" s="12"/>
      <c r="D67" s="12"/>
      <c r="E67" s="12"/>
      <c r="F67" s="12"/>
      <c r="G67" s="12"/>
      <c r="H67" s="12"/>
      <c r="I67" s="12"/>
    </row>
    <row r="68" spans="1:9" x14ac:dyDescent="0.25">
      <c r="A68" s="12"/>
      <c r="B68" s="12"/>
      <c r="C68" s="12"/>
      <c r="D68" s="12"/>
      <c r="E68" s="12"/>
      <c r="F68" s="12"/>
      <c r="G68" s="12"/>
      <c r="H68" s="12"/>
      <c r="I68" s="12"/>
    </row>
  </sheetData>
  <mergeCells count="17">
    <mergeCell ref="A24:E24"/>
    <mergeCell ref="A1:G1"/>
    <mergeCell ref="A2:B2"/>
    <mergeCell ref="D2:G2"/>
    <mergeCell ref="A18:B18"/>
    <mergeCell ref="D14:G14"/>
    <mergeCell ref="A9:B9"/>
    <mergeCell ref="D17:E17"/>
    <mergeCell ref="A26:B26"/>
    <mergeCell ref="D26:E26"/>
    <mergeCell ref="D40:E40"/>
    <mergeCell ref="D44:E44"/>
    <mergeCell ref="D46:E46"/>
    <mergeCell ref="A27:B27"/>
    <mergeCell ref="A36:B36"/>
    <mergeCell ref="A40:B40"/>
    <mergeCell ref="D27:E27"/>
  </mergeCells>
  <dataValidations count="1">
    <dataValidation allowBlank="1" showInputMessage="1" showErrorMessage="1" prompt="Durante la fase di riposo ci sarebbe una perdita totale di resa ma poichè si riesce a riseminare in tempo si può ottenere la massima resa (60q/ha)" sqref="E28"/>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prompt="Enter the water depth of the flood">
          <x14:formula1>
            <xm:f>'Preset Data'!$D$3:$D$23</xm:f>
          </x14:formula1>
          <xm:sqref>B4</xm:sqref>
        </x14:dataValidation>
        <x14:dataValidation type="list" allowBlank="1" showInputMessage="1" showErrorMessage="1" prompt="Enter the flood duration">
          <x14:formula1>
            <xm:f>'Preset Data'!$B$3:$B$33</xm:f>
          </x14:formula1>
          <xm:sqref>B3</xm:sqref>
        </x14:dataValidation>
        <x14:dataValidation type="list" allowBlank="1" showInputMessage="1" showErrorMessage="1" prompt="Enter the vegetative stage of the plant at the time of the flood">
          <x14:formula1>
            <xm:f>'Preset Data'!$F$19:$F$26</xm:f>
          </x14:formula1>
          <xm:sqref>B5</xm:sqref>
        </x14:dataValidation>
        <x14:dataValidation type="list" allowBlank="1" showInputMessage="1" showErrorMessage="1" prompt="Enter the remaining time to cutting at the time of the flood">
          <x14:formula1>
            <xm:f>'Preset Data'!$H$19:$H$21</xm:f>
          </x14:formula1>
          <xm:sqref>B6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6</vt:i4>
      </vt:variant>
    </vt:vector>
  </HeadingPairs>
  <TitlesOfParts>
    <vt:vector size="6" baseType="lpstr">
      <vt:lpstr>Preset Data</vt:lpstr>
      <vt:lpstr>Agenais</vt:lpstr>
      <vt:lpstr>MAIZE</vt:lpstr>
      <vt:lpstr>WHEAT</vt:lpstr>
      <vt:lpstr>BARLEY</vt:lpstr>
      <vt:lpstr>GRASSLAND</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Alice Gallazzi</dc:creator>
  <cp:lastModifiedBy>Alice Gallazzi</cp:lastModifiedBy>
  <dcterms:created xsi:type="dcterms:W3CDTF">2018-10-17T15:00:16Z</dcterms:created>
  <dcterms:modified xsi:type="dcterms:W3CDTF">2019-01-14T13:06:32Z</dcterms:modified>
</cp:coreProperties>
</file>